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8800" windowHeight="12255"/>
  </bookViews>
  <sheets>
    <sheet name="Sheet1" sheetId="1" r:id="rId1"/>
  </sheets>
  <externalReferences>
    <externalReference r:id="rId2"/>
  </externalReferences>
  <definedNames>
    <definedName name="_xlnm.Print_Area" localSheetId="0">Sheet1!$A$1:$L$114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35" name="ID_3EF32941345C4BC7A0C641CF0F86CB94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305280" y="19632930"/>
          <a:ext cx="5657850" cy="10073640"/>
        </a:xfrm>
        <a:prstGeom prst="rect">
          <a:avLst/>
        </a:prstGeom>
      </xdr:spPr>
    </xdr:pic>
  </etc:cellImage>
  <etc:cellImage>
    <xdr:pic>
      <xdr:nvPicPr>
        <xdr:cNvPr id="336" name="ID_F47AD1AB98724BBB97AA7B12278EB23D" descr="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305280" y="20166330"/>
          <a:ext cx="10058400" cy="5657850"/>
        </a:xfrm>
        <a:prstGeom prst="rect">
          <a:avLst/>
        </a:prstGeom>
      </xdr:spPr>
    </xdr:pic>
  </etc:cellImage>
  <etc:cellImage>
    <xdr:pic>
      <xdr:nvPicPr>
        <xdr:cNvPr id="337" name="ID_57E44DD000704AE7B0C4398850715BC8" descr="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305280" y="18832830"/>
          <a:ext cx="5657850" cy="10073640"/>
        </a:xfrm>
        <a:prstGeom prst="rect">
          <a:avLst/>
        </a:prstGeom>
      </xdr:spPr>
    </xdr:pic>
  </etc:cellImage>
  <etc:cellImage>
    <xdr:pic>
      <xdr:nvPicPr>
        <xdr:cNvPr id="338" name="ID_828D4A1CACB04352BC15FEFAEF3CC1E4" descr="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305280" y="20699730"/>
          <a:ext cx="5657850" cy="10073640"/>
        </a:xfrm>
        <a:prstGeom prst="rect">
          <a:avLst/>
        </a:prstGeom>
      </xdr:spPr>
    </xdr:pic>
  </etc:cellImage>
  <etc:cellImage>
    <xdr:pic>
      <xdr:nvPicPr>
        <xdr:cNvPr id="339" name="ID_CF81817CF14741F5837B07031FCB843F" descr="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4305280" y="17766030"/>
          <a:ext cx="5657850" cy="10058400"/>
        </a:xfrm>
        <a:prstGeom prst="rect">
          <a:avLst/>
        </a:prstGeom>
      </xdr:spPr>
    </xdr:pic>
  </etc:cellImage>
  <etc:cellImage>
    <xdr:pic>
      <xdr:nvPicPr>
        <xdr:cNvPr id="340" name="ID_7F684637CEF94D82B59892E350A7A411" descr="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305280" y="18299430"/>
          <a:ext cx="5657850" cy="10058400"/>
        </a:xfrm>
        <a:prstGeom prst="rect">
          <a:avLst/>
        </a:prstGeom>
      </xdr:spPr>
    </xdr:pic>
  </etc:cellImage>
  <etc:cellImage>
    <xdr:pic>
      <xdr:nvPicPr>
        <xdr:cNvPr id="341" name="ID_5250D161CD2D4042906BB742EDC61F8D" descr="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305280" y="13232130"/>
          <a:ext cx="5657850" cy="10058400"/>
        </a:xfrm>
        <a:prstGeom prst="rect">
          <a:avLst/>
        </a:prstGeom>
      </xdr:spPr>
    </xdr:pic>
  </etc:cellImage>
  <etc:cellImage>
    <xdr:pic>
      <xdr:nvPicPr>
        <xdr:cNvPr id="342" name="ID_E3009A2AE3614406B1DF00BA6026239F" descr="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991080" y="13498830"/>
          <a:ext cx="5657850" cy="10058400"/>
        </a:xfrm>
        <a:prstGeom prst="rect">
          <a:avLst/>
        </a:prstGeom>
      </xdr:spPr>
    </xdr:pic>
  </etc:cellImage>
  <etc:cellImage>
    <xdr:pic>
      <xdr:nvPicPr>
        <xdr:cNvPr id="343" name="ID_8BB0952B1E7147DEB1A9927CBEDA4B2B" descr="1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305280" y="10031730"/>
          <a:ext cx="5657850" cy="10058400"/>
        </a:xfrm>
        <a:prstGeom prst="rect">
          <a:avLst/>
        </a:prstGeom>
      </xdr:spPr>
    </xdr:pic>
  </etc:cellImage>
  <etc:cellImage>
    <xdr:pic>
      <xdr:nvPicPr>
        <xdr:cNvPr id="344" name="ID_7901F448F04A4B16B5C9FD41AB2047B4" descr="1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305280" y="2030730"/>
          <a:ext cx="5657850" cy="10058400"/>
        </a:xfrm>
        <a:prstGeom prst="rect">
          <a:avLst/>
        </a:prstGeom>
      </xdr:spPr>
    </xdr:pic>
  </etc:cellImage>
  <etc:cellImage>
    <xdr:pic>
      <xdr:nvPicPr>
        <xdr:cNvPr id="345" name="ID_A011374670F84860ACDFAA2A937D9C13" descr="1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991080" y="2030730"/>
          <a:ext cx="5657850" cy="10058400"/>
        </a:xfrm>
        <a:prstGeom prst="rect">
          <a:avLst/>
        </a:prstGeom>
      </xdr:spPr>
    </xdr:pic>
  </etc:cellImage>
  <etc:cellImage>
    <xdr:pic>
      <xdr:nvPicPr>
        <xdr:cNvPr id="346" name="ID_0F559B80C80645FA8B1AC68AA5860AE4" descr="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305280" y="10565130"/>
          <a:ext cx="5657850" cy="10058400"/>
        </a:xfrm>
        <a:prstGeom prst="rect">
          <a:avLst/>
        </a:prstGeom>
      </xdr:spPr>
    </xdr:pic>
  </etc:cellImage>
  <etc:cellImage>
    <xdr:pic>
      <xdr:nvPicPr>
        <xdr:cNvPr id="347" name="ID_310054F918C9473485B189F62F8EE0CE" descr="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4991080" y="10565130"/>
          <a:ext cx="5657850" cy="10058400"/>
        </a:xfrm>
        <a:prstGeom prst="rect">
          <a:avLst/>
        </a:prstGeom>
      </xdr:spPr>
    </xdr:pic>
  </etc:cellImage>
  <etc:cellImage>
    <xdr:pic>
      <xdr:nvPicPr>
        <xdr:cNvPr id="348" name="ID_9CD550B47A604FE1B867D5212BA7D150" descr="2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305280" y="12698730"/>
          <a:ext cx="5657850" cy="10058400"/>
        </a:xfrm>
        <a:prstGeom prst="rect">
          <a:avLst/>
        </a:prstGeom>
      </xdr:spPr>
    </xdr:pic>
  </etc:cellImage>
  <etc:cellImage>
    <xdr:pic>
      <xdr:nvPicPr>
        <xdr:cNvPr id="349" name="ID_8ECB1BB2E111491287A22AD41408CB9B" descr="2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91080" y="12698730"/>
          <a:ext cx="5657850" cy="10058400"/>
        </a:xfrm>
        <a:prstGeom prst="rect">
          <a:avLst/>
        </a:prstGeom>
      </xdr:spPr>
    </xdr:pic>
  </etc:cellImage>
  <etc:cellImage>
    <xdr:pic>
      <xdr:nvPicPr>
        <xdr:cNvPr id="350" name="ID_AADDB040A8884D77A0CB7B8EBE24EBFE" descr="2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4305280" y="2830830"/>
          <a:ext cx="5657850" cy="10058400"/>
        </a:xfrm>
        <a:prstGeom prst="rect">
          <a:avLst/>
        </a:prstGeom>
      </xdr:spPr>
    </xdr:pic>
  </etc:cellImage>
  <etc:cellImage>
    <xdr:pic>
      <xdr:nvPicPr>
        <xdr:cNvPr id="351" name="ID_C5E51CE821D84776A01F0BC88F179A0C" descr="2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4991080" y="2830830"/>
          <a:ext cx="5657850" cy="10058400"/>
        </a:xfrm>
        <a:prstGeom prst="rect">
          <a:avLst/>
        </a:prstGeom>
      </xdr:spPr>
    </xdr:pic>
  </etc:cellImage>
  <etc:cellImage>
    <xdr:pic>
      <xdr:nvPicPr>
        <xdr:cNvPr id="352" name="ID_1434E6E116FE460C8C6C2CE34331C294" descr="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305280" y="11098530"/>
          <a:ext cx="5657850" cy="10058400"/>
        </a:xfrm>
        <a:prstGeom prst="rect">
          <a:avLst/>
        </a:prstGeom>
      </xdr:spPr>
    </xdr:pic>
  </etc:cellImage>
  <etc:cellImage>
    <xdr:pic>
      <xdr:nvPicPr>
        <xdr:cNvPr id="353" name="ID_33C8E5C2717B4659A60E53171A08D513" descr="3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991080" y="11098530"/>
          <a:ext cx="5657850" cy="10058400"/>
        </a:xfrm>
        <a:prstGeom prst="rect">
          <a:avLst/>
        </a:prstGeom>
      </xdr:spPr>
    </xdr:pic>
  </etc:cellImage>
  <etc:cellImage>
    <xdr:pic>
      <xdr:nvPicPr>
        <xdr:cNvPr id="354" name="ID_8DFE9FD776B343A8B6EBFE527BDD156A" descr="3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4305280" y="25500330"/>
          <a:ext cx="5657850" cy="10073640"/>
        </a:xfrm>
        <a:prstGeom prst="rect">
          <a:avLst/>
        </a:prstGeom>
      </xdr:spPr>
    </xdr:pic>
  </etc:cellImage>
  <etc:cellImage>
    <xdr:pic>
      <xdr:nvPicPr>
        <xdr:cNvPr id="355" name="ID_E9D91DAE9D514D54842F2578BA748BF9" descr="3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4305280" y="21499830"/>
          <a:ext cx="5657850" cy="10073640"/>
        </a:xfrm>
        <a:prstGeom prst="rect">
          <a:avLst/>
        </a:prstGeom>
      </xdr:spPr>
    </xdr:pic>
  </etc:cellImage>
  <etc:cellImage>
    <xdr:pic>
      <xdr:nvPicPr>
        <xdr:cNvPr id="356" name="ID_E8669135FF7443189495426CD3A9CD30" descr="36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991080" y="21499830"/>
          <a:ext cx="5657850" cy="10073640"/>
        </a:xfrm>
        <a:prstGeom prst="rect">
          <a:avLst/>
        </a:prstGeom>
      </xdr:spPr>
    </xdr:pic>
  </etc:cellImage>
  <etc:cellImage>
    <xdr:pic>
      <xdr:nvPicPr>
        <xdr:cNvPr id="357" name="ID_29976DEF436242B1AF8D51A599C4B7FE" descr="3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4305280" y="22299930"/>
          <a:ext cx="5657850" cy="10073640"/>
        </a:xfrm>
        <a:prstGeom prst="rect">
          <a:avLst/>
        </a:prstGeom>
      </xdr:spPr>
    </xdr:pic>
  </etc:cellImage>
  <etc:cellImage>
    <xdr:pic>
      <xdr:nvPicPr>
        <xdr:cNvPr id="358" name="ID_B1C21148D4864D09A288FE302318BD50" descr="4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4305280" y="14565630"/>
          <a:ext cx="5657850" cy="10058400"/>
        </a:xfrm>
        <a:prstGeom prst="rect">
          <a:avLst/>
        </a:prstGeom>
      </xdr:spPr>
    </xdr:pic>
  </etc:cellImage>
  <etc:cellImage>
    <xdr:pic>
      <xdr:nvPicPr>
        <xdr:cNvPr id="359" name="ID_CB8A76B9E70444648A32FD9CF01D02CA" descr="4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4991080" y="14565630"/>
          <a:ext cx="5657850" cy="10058400"/>
        </a:xfrm>
        <a:prstGeom prst="rect">
          <a:avLst/>
        </a:prstGeom>
      </xdr:spPr>
    </xdr:pic>
  </etc:cellImage>
  <etc:cellImage>
    <xdr:pic>
      <xdr:nvPicPr>
        <xdr:cNvPr id="360" name="ID_1AC9A411BC364711A50CA0F4B5D34094" descr="4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305280" y="5231130"/>
          <a:ext cx="5657850" cy="10058400"/>
        </a:xfrm>
        <a:prstGeom prst="rect">
          <a:avLst/>
        </a:prstGeom>
      </xdr:spPr>
    </xdr:pic>
  </etc:cellImage>
  <etc:cellImage>
    <xdr:pic>
      <xdr:nvPicPr>
        <xdr:cNvPr id="361" name="ID_A41A9508EB98453AA9DFA528979EE550" descr="4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4305280" y="2564130"/>
          <a:ext cx="5657850" cy="10058400"/>
        </a:xfrm>
        <a:prstGeom prst="rect">
          <a:avLst/>
        </a:prstGeom>
      </xdr:spPr>
    </xdr:pic>
  </etc:cellImage>
  <etc:cellImage>
    <xdr:pic>
      <xdr:nvPicPr>
        <xdr:cNvPr id="362" name="ID_42236B31208E4DD38F2B88240150BEC5" descr="4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4991080" y="2564130"/>
          <a:ext cx="5657850" cy="10058400"/>
        </a:xfrm>
        <a:prstGeom prst="rect">
          <a:avLst/>
        </a:prstGeom>
      </xdr:spPr>
    </xdr:pic>
  </etc:cellImage>
  <etc:cellImage>
    <xdr:pic>
      <xdr:nvPicPr>
        <xdr:cNvPr id="363" name="ID_9BD51EF5F3A64B8A9F7B561A6D8C742C" descr="4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4305280" y="14032230"/>
          <a:ext cx="5657850" cy="10058400"/>
        </a:xfrm>
        <a:prstGeom prst="rect">
          <a:avLst/>
        </a:prstGeom>
      </xdr:spPr>
    </xdr:pic>
  </etc:cellImage>
  <etc:cellImage>
    <xdr:pic>
      <xdr:nvPicPr>
        <xdr:cNvPr id="364" name="ID_AA075A3AA86D47C0A38E83791D719ACA" descr="5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4305280" y="13498830"/>
          <a:ext cx="5657850" cy="10058400"/>
        </a:xfrm>
        <a:prstGeom prst="rect">
          <a:avLst/>
        </a:prstGeom>
      </xdr:spPr>
    </xdr:pic>
  </etc:cellImage>
  <etc:cellImage>
    <xdr:pic>
      <xdr:nvPicPr>
        <xdr:cNvPr id="365" name="ID_3040C1ED63E5481B919D2E3D6958D516" descr="5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4305280" y="8164830"/>
          <a:ext cx="5657850" cy="10058400"/>
        </a:xfrm>
        <a:prstGeom prst="rect">
          <a:avLst/>
        </a:prstGeom>
      </xdr:spPr>
    </xdr:pic>
  </etc:cellImage>
  <etc:cellImage>
    <xdr:pic>
      <xdr:nvPicPr>
        <xdr:cNvPr id="366" name="ID_E956AB3A805D4AA38E9AEBF1A162B305" descr="5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4305280" y="7898130"/>
          <a:ext cx="565785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<sst xmlns="http://schemas.openxmlformats.org/spreadsheetml/2006/main" count="317" uniqueCount="127">
  <si>
    <t>仓储/电商公司：义乌昌仓进出口有限公司保税仓理货报告</t>
  </si>
  <si>
    <t>核注清单号：QD292526I000076011</t>
  </si>
  <si>
    <t>二线</t>
  </si>
  <si>
    <t>商家（账册号）：</t>
  </si>
  <si>
    <t>预录入号：</t>
  </si>
  <si>
    <t>到货时间：2026年7月14号</t>
  </si>
  <si>
    <t>项号</t>
  </si>
  <si>
    <t>中文品名</t>
  </si>
  <si>
    <t>货主料号</t>
  </si>
  <si>
    <t>条形码</t>
  </si>
  <si>
    <t>理论入库数据</t>
  </si>
  <si>
    <t>规格</t>
  </si>
  <si>
    <t>实际入库数量</t>
  </si>
  <si>
    <t>差异数量</t>
  </si>
  <si>
    <t>有效期</t>
  </si>
  <si>
    <t>批次</t>
  </si>
  <si>
    <t>合格品</t>
  </si>
  <si>
    <t>残次品</t>
  </si>
  <si>
    <t>多到货</t>
  </si>
  <si>
    <t>少到货</t>
  </si>
  <si>
    <t>088300104406</t>
  </si>
  <si>
    <t>6062</t>
  </si>
  <si>
    <t>磨损</t>
  </si>
  <si>
    <t>变形</t>
  </si>
  <si>
    <t>鉴定1</t>
  </si>
  <si>
    <t>088300605514</t>
  </si>
  <si>
    <t>6015</t>
  </si>
  <si>
    <t>3346470143944</t>
  </si>
  <si>
    <t>5K01</t>
  </si>
  <si>
    <t/>
  </si>
  <si>
    <t>5G01</t>
  </si>
  <si>
    <t>3346470144040</t>
  </si>
  <si>
    <t>5M01</t>
  </si>
  <si>
    <t>3365440787919</t>
  </si>
  <si>
    <t>38A301H</t>
  </si>
  <si>
    <t>膜破</t>
  </si>
  <si>
    <t>鉴定</t>
  </si>
  <si>
    <t>3386460095372</t>
  </si>
  <si>
    <t>0FR03P319A</t>
  </si>
  <si>
    <t>08P47P296</t>
  </si>
  <si>
    <t>08N23N115A</t>
  </si>
  <si>
    <t>AFR22R072</t>
  </si>
  <si>
    <t>无批次</t>
  </si>
  <si>
    <t>3614226904966</t>
  </si>
  <si>
    <t>6061</t>
  </si>
  <si>
    <t>6036</t>
  </si>
  <si>
    <t>3614226905147</t>
  </si>
  <si>
    <t>3614227748682</t>
  </si>
  <si>
    <t>6051</t>
  </si>
  <si>
    <t>3614227748729</t>
  </si>
  <si>
    <t>6027</t>
  </si>
  <si>
    <t>3614229829006</t>
  </si>
  <si>
    <t>5351</t>
  </si>
  <si>
    <t>3614273852814</t>
  </si>
  <si>
    <t>38Z001L</t>
  </si>
  <si>
    <t>38A1005</t>
  </si>
  <si>
    <t>漏液</t>
  </si>
  <si>
    <t>无外膜</t>
  </si>
  <si>
    <t>3616302015559</t>
  </si>
  <si>
    <t>5358</t>
  </si>
  <si>
    <t>3616302015580</t>
  </si>
  <si>
    <t>6023</t>
  </si>
  <si>
    <t>膜开胶</t>
  </si>
  <si>
    <t>3616302022489</t>
  </si>
  <si>
    <t>6055</t>
  </si>
  <si>
    <t>包装不完整</t>
  </si>
  <si>
    <t>3616302514298</t>
  </si>
  <si>
    <t>6058</t>
  </si>
  <si>
    <t>3660463007519</t>
  </si>
  <si>
    <t>506613</t>
  </si>
  <si>
    <t>3660463008738</t>
  </si>
  <si>
    <t>506412</t>
  </si>
  <si>
    <t>3700550216094</t>
  </si>
  <si>
    <t>C25</t>
  </si>
  <si>
    <t>B55</t>
  </si>
  <si>
    <t>3700550232971</t>
  </si>
  <si>
    <t>A55</t>
  </si>
  <si>
    <t>3700550241263</t>
  </si>
  <si>
    <t>690251122264</t>
  </si>
  <si>
    <t>AC5</t>
  </si>
  <si>
    <t>783320425509</t>
  </si>
  <si>
    <t>21S10D1</t>
  </si>
  <si>
    <t>8005610295046</t>
  </si>
  <si>
    <t>6035</t>
  </si>
  <si>
    <t>8011003993802</t>
  </si>
  <si>
    <t>097G06D</t>
  </si>
  <si>
    <t>094G06D</t>
  </si>
  <si>
    <t>093G06D</t>
  </si>
  <si>
    <t>098G06D</t>
  </si>
  <si>
    <t>CHLOE蔻依肉丝带女士香水EDP20ML</t>
  </si>
  <si>
    <t>两件套：3616304974489</t>
  </si>
  <si>
    <t>3616304974489A</t>
  </si>
  <si>
    <t>瓶</t>
  </si>
  <si>
    <t>4012L2</t>
  </si>
  <si>
    <t>4052P2</t>
  </si>
  <si>
    <t>4015L3</t>
  </si>
  <si>
    <t>4052P1</t>
  </si>
  <si>
    <t>CHLOE蔻依恋旅流浪者香水EDP20ML</t>
  </si>
  <si>
    <t>3616304974489B</t>
  </si>
  <si>
    <t>JOMALONELONDON祖玛珑青柠罗勒与柑橘香水30ML</t>
  </si>
  <si>
    <t>英国</t>
  </si>
  <si>
    <t>690251000036</t>
  </si>
  <si>
    <t>2028/11/1</t>
  </si>
  <si>
    <t>115-260709-202C</t>
  </si>
  <si>
    <t>按箱1*12尾4</t>
  </si>
  <si>
    <t>外箱无批次</t>
  </si>
  <si>
    <t>已上架</t>
  </si>
  <si>
    <t>JOMALONELONDON/祖玛珑英国梨香水30ML</t>
  </si>
  <si>
    <t>690251019090</t>
  </si>
  <si>
    <t>按箱1*12尾6</t>
  </si>
  <si>
    <t>祖玛珑蓝风铃香水30ML带蝴蝶结</t>
  </si>
  <si>
    <t>690251021741</t>
  </si>
  <si>
    <t>JOMALONELONDON祖玛珑英国橡木与榛果香水EDC30ML</t>
  </si>
  <si>
    <t>690251057009</t>
  </si>
  <si>
    <t>JOMALONELONDON祖玛珑绯红虞美人香水EDC100ML</t>
  </si>
  <si>
    <t>690251126668</t>
  </si>
  <si>
    <t>A85</t>
  </si>
  <si>
    <t>合计</t>
  </si>
  <si>
    <t>差异合计：</t>
  </si>
  <si>
    <t>备注：</t>
  </si>
  <si>
    <t>数据单位：以向海关申报单位为准。</t>
  </si>
  <si>
    <t xml:space="preserve">理货时间(日期）：2026年7月15号   理货：周梦   </t>
  </si>
  <si>
    <t>增值拆盒1324盒、增值贴条码2480件</t>
  </si>
  <si>
    <t>理货地址：跨境电子商务园4号仓                     理货公司：盟道供应链服务（杭州）有限公司</t>
  </si>
  <si>
    <t>跨境仓库B1</t>
  </si>
  <si>
    <t xml:space="preserve">      本报告以打印版本为准，手写（或涂改）无效。                                                         </t>
  </si>
  <si>
    <t xml:space="preserve">  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</si>
</sst>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\(0.00\)"/>
    <numFmt numFmtId="178" formatCode="_ [$¥-804]* #,##0.00_ ;_ [$¥-804]* \-#,##0.00_ ;_ [$¥-804]* &quot;-&quot;??_ ;_ @_ "/>
    <numFmt numFmtId="179" formatCode="[DBNum2][$-804]General"/>
    <numFmt numFmtId="180" formatCode="[$￥-411]#,##0_);[Red]\([$￥-411]#,##0\)"/>
    <numFmt numFmtId="181" formatCode="0_ "/>
  </numFmts>
  <fonts count="40">
    <font>
      <sz val="11"/>
      <color indexed="8"/>
      <name val="宋体"/>
      <charset val="134"/>
    </font>
    <font>
      <sz val="9"/>
      <color indexed="8"/>
      <name val="宋体"/>
      <charset val="134"/>
    </font>
    <font>
      <b/>
      <sz val="8"/>
      <color indexed="8"/>
      <name val="宋体"/>
      <charset val="134"/>
    </font>
    <font>
      <sz val="10"/>
      <color indexed="8"/>
      <name val="宋体"/>
      <charset val="134"/>
    </font>
    <font>
      <b/>
      <sz val="20"/>
      <color rgb="FF000000"/>
      <name val="宋体"/>
      <charset val="134"/>
    </font>
    <font>
      <b/>
      <sz val="20"/>
      <color indexed="8"/>
      <name val="宋体"/>
      <charset val="134"/>
    </font>
    <font>
      <b/>
      <sz val="11"/>
      <color indexed="8"/>
      <name val="宋体"/>
      <charset val="134"/>
    </font>
    <font>
      <b/>
      <sz val="11"/>
      <color rgb="FF000000"/>
      <name val="宋体"/>
      <charset val="134"/>
    </font>
    <font>
      <b/>
      <sz val="9"/>
      <color indexed="8"/>
      <name val="宋体"/>
      <charset val="134"/>
    </font>
    <font>
      <sz val="12"/>
      <name val="宋体"/>
      <charset val="134"/>
    </font>
    <font>
      <sz val="12"/>
      <color indexed="8"/>
      <name val="宋体"/>
      <charset val="134"/>
    </font>
    <font>
      <sz val="11"/>
      <name val="宋体"/>
      <charset val="134"/>
    </font>
    <font>
      <sz val="9"/>
      <color indexed="8"/>
      <name val="Arial"/>
      <charset val="134"/>
    </font>
    <font>
      <b/>
      <sz val="10"/>
      <color indexed="8"/>
      <name val="宋体"/>
      <charset val="134"/>
    </font>
    <font>
      <b/>
      <sz val="10"/>
      <color rgb="FF000000"/>
      <name val="宋体"/>
      <charset val="134"/>
    </font>
    <font>
      <b/>
      <sz val="12"/>
      <color indexed="8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1"/>
      <name val="ＭＳ Ｐゴシック"/>
      <charset val="134"/>
    </font>
    <font>
      <sz val="11"/>
      <color theme="1"/>
      <name val="Calibri"/>
      <charset val="134"/>
    </font>
    <font>
      <sz val="10"/>
      <color indexed="8"/>
      <name val="Times New Roman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85">
    <xf numFmtId="0" fontId="0" fillId="0" borderId="0">
      <alignment vertical="center"/>
    </xf>
    <xf numFmtId="43" fontId="16" fillId="0" borderId="0" applyFont="0" applyFill="0" applyBorder="0" applyAlignment="0" applyProtection="0">
      <alignment vertical="center"/>
    </xf>
    <xf numFmtId="44" fontId="16" fillId="0" borderId="0" applyFont="0" applyFill="0" applyBorder="0" applyAlignment="0" applyProtection="0">
      <alignment vertical="center"/>
    </xf>
    <xf numFmtId="9" fontId="16" fillId="0" borderId="0" applyFont="0" applyFill="0" applyBorder="0" applyAlignment="0" applyProtection="0">
      <alignment vertical="center"/>
    </xf>
    <xf numFmtId="41" fontId="16" fillId="0" borderId="0" applyFont="0" applyFill="0" applyBorder="0" applyAlignment="0" applyProtection="0">
      <alignment vertical="center"/>
    </xf>
    <xf numFmtId="42" fontId="16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6" fillId="3" borderId="5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6" applyNumberFormat="0" applyFill="0" applyAlignment="0" applyProtection="0">
      <alignment vertical="center"/>
    </xf>
    <xf numFmtId="0" fontId="23" fillId="0" borderId="6" applyNumberFormat="0" applyFill="0" applyAlignment="0" applyProtection="0">
      <alignment vertical="center"/>
    </xf>
    <xf numFmtId="0" fontId="24" fillId="0" borderId="7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4" borderId="8" applyNumberFormat="0" applyAlignment="0" applyProtection="0">
      <alignment vertical="center"/>
    </xf>
    <xf numFmtId="0" fontId="26" fillId="5" borderId="9" applyNumberFormat="0" applyAlignment="0" applyProtection="0">
      <alignment vertical="center"/>
    </xf>
    <xf numFmtId="0" fontId="27" fillId="5" borderId="8" applyNumberFormat="0" applyAlignment="0" applyProtection="0">
      <alignment vertical="center"/>
    </xf>
    <xf numFmtId="0" fontId="28" fillId="6" borderId="10" applyNumberFormat="0" applyAlignment="0" applyProtection="0">
      <alignment vertical="center"/>
    </xf>
    <xf numFmtId="0" fontId="29" fillId="0" borderId="11" applyNumberFormat="0" applyFill="0" applyAlignment="0" applyProtection="0">
      <alignment vertical="center"/>
    </xf>
    <xf numFmtId="0" fontId="30" fillId="0" borderId="12" applyNumberFormat="0" applyFill="0" applyAlignment="0" applyProtection="0">
      <alignment vertical="center"/>
    </xf>
    <xf numFmtId="0" fontId="31" fillId="7" borderId="0" applyNumberFormat="0" applyBorder="0" applyAlignment="0" applyProtection="0">
      <alignment vertical="center"/>
    </xf>
    <xf numFmtId="0" fontId="32" fillId="8" borderId="0" applyNumberFormat="0" applyBorder="0" applyAlignment="0" applyProtection="0">
      <alignment vertical="center"/>
    </xf>
    <xf numFmtId="0" fontId="33" fillId="9" borderId="0" applyNumberFormat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4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5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5" fillId="20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5" fillId="23" borderId="0" applyNumberFormat="0" applyBorder="0" applyAlignment="0" applyProtection="0">
      <alignment vertical="center"/>
    </xf>
    <xf numFmtId="0" fontId="35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5" fillId="28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5" fillId="31" borderId="0" applyNumberFormat="0" applyBorder="0" applyAlignment="0" applyProtection="0">
      <alignment vertical="center"/>
    </xf>
    <xf numFmtId="0" fontId="35" fillId="32" borderId="0" applyNumberFormat="0" applyBorder="0" applyAlignment="0" applyProtection="0">
      <alignment vertical="center"/>
    </xf>
    <xf numFmtId="0" fontId="34" fillId="33" borderId="0" applyNumberFormat="0" applyBorder="0" applyAlignment="0" applyProtection="0">
      <alignment vertical="center"/>
    </xf>
    <xf numFmtId="0" fontId="9" fillId="0" borderId="0">
      <alignment vertical="center"/>
    </xf>
    <xf numFmtId="0" fontId="0" fillId="0" borderId="0">
      <alignment vertical="center"/>
    </xf>
    <xf numFmtId="176" fontId="16" fillId="0" borderId="0"/>
    <xf numFmtId="177" fontId="9" fillId="0" borderId="0"/>
    <xf numFmtId="0" fontId="16" fillId="0" borderId="0"/>
    <xf numFmtId="0" fontId="9" fillId="0" borderId="0"/>
    <xf numFmtId="0" fontId="0" fillId="0" borderId="0">
      <alignment vertical="center"/>
    </xf>
    <xf numFmtId="0" fontId="36" fillId="0" borderId="0"/>
    <xf numFmtId="0" fontId="9" fillId="0" borderId="0">
      <alignment vertical="center"/>
    </xf>
    <xf numFmtId="0" fontId="9" fillId="0" borderId="0"/>
    <xf numFmtId="0" fontId="9" fillId="0" borderId="0">
      <alignment vertical="center"/>
    </xf>
    <xf numFmtId="0" fontId="9" fillId="0" borderId="0">
      <alignment vertical="center"/>
    </xf>
    <xf numFmtId="0" fontId="9" fillId="0" borderId="0"/>
    <xf numFmtId="0" fontId="0" fillId="0" borderId="0">
      <alignment vertical="center"/>
    </xf>
    <xf numFmtId="0" fontId="3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176" fontId="16" fillId="0" borderId="0"/>
    <xf numFmtId="0" fontId="9" fillId="0" borderId="0">
      <alignment vertical="center"/>
    </xf>
    <xf numFmtId="0" fontId="9" fillId="0" borderId="0">
      <alignment vertical="center"/>
    </xf>
    <xf numFmtId="0" fontId="0" fillId="0" borderId="0">
      <alignment vertical="center"/>
    </xf>
    <xf numFmtId="0" fontId="10" fillId="0" borderId="0"/>
    <xf numFmtId="178" fontId="16" fillId="0" borderId="0"/>
    <xf numFmtId="0" fontId="9" fillId="0" borderId="0">
      <alignment vertical="center"/>
    </xf>
    <xf numFmtId="179" fontId="16" fillId="0" borderId="0"/>
    <xf numFmtId="0" fontId="9" fillId="0" borderId="0"/>
    <xf numFmtId="179" fontId="38" fillId="0" borderId="0">
      <alignment vertical="center"/>
    </xf>
    <xf numFmtId="176" fontId="16" fillId="0" borderId="0"/>
    <xf numFmtId="176" fontId="16" fillId="0" borderId="0"/>
    <xf numFmtId="176" fontId="16" fillId="0" borderId="0"/>
    <xf numFmtId="0" fontId="0" fillId="0" borderId="0">
      <alignment vertical="center"/>
    </xf>
    <xf numFmtId="179" fontId="39" fillId="0" borderId="0" applyNumberFormat="0" applyFill="0" applyBorder="0" applyProtection="0"/>
    <xf numFmtId="180" fontId="9" fillId="0" borderId="0">
      <alignment vertical="center"/>
    </xf>
    <xf numFmtId="0" fontId="9" fillId="0" borderId="0" applyNumberFormat="0" applyFont="0" applyFill="0" applyBorder="0" applyAlignment="0" applyProtection="0"/>
    <xf numFmtId="0" fontId="9" fillId="0" borderId="0">
      <alignment vertical="center"/>
    </xf>
    <xf numFmtId="1" fontId="36" fillId="0" borderId="0">
      <protection locked="0"/>
    </xf>
  </cellStyleXfs>
  <cellXfs count="53">
    <xf numFmtId="0" fontId="0" fillId="0" borderId="0" xfId="0" applyAlignment="1"/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181" fontId="0" fillId="0" borderId="0" xfId="0" applyNumberFormat="1" applyFill="1" applyAlignment="1">
      <alignment horizontal="center" vertical="center"/>
    </xf>
    <xf numFmtId="49" fontId="0" fillId="0" borderId="0" xfId="0" applyNumberForma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81" fontId="5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/>
    </xf>
    <xf numFmtId="181" fontId="6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49" fontId="8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49" fontId="9" fillId="0" borderId="1" xfId="0" applyNumberFormat="1" applyFont="1" applyFill="1" applyBorder="1" applyAlignment="1">
      <alignment horizontal="center" vertical="center"/>
    </xf>
    <xf numFmtId="0" fontId="10" fillId="0" borderId="0" xfId="0" applyFont="1" applyFill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left" vertical="center"/>
    </xf>
    <xf numFmtId="0" fontId="9" fillId="0" borderId="3" xfId="0" applyFont="1" applyFill="1" applyBorder="1" applyAlignment="1">
      <alignment horizontal="center" vertical="center" wrapText="1"/>
    </xf>
    <xf numFmtId="0" fontId="10" fillId="2" borderId="0" xfId="0" applyFont="1" applyFill="1" applyAlignment="1">
      <alignment horizontal="center" vertical="center"/>
    </xf>
    <xf numFmtId="181" fontId="12" fillId="0" borderId="1" xfId="0" applyNumberFormat="1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81" fontId="2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horizontal="center" vertical="center" wrapText="1"/>
    </xf>
    <xf numFmtId="49" fontId="15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181" fontId="1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/>
    </xf>
    <xf numFmtId="0" fontId="9" fillId="0" borderId="1" xfId="0" applyFont="1" applyFill="1" applyBorder="1" applyAlignment="1" quotePrefix="1">
      <alignment horizontal="center" vertical="center"/>
    </xf>
    <xf numFmtId="0" fontId="9" fillId="0" borderId="2" xfId="0" applyFont="1" applyFill="1" applyBorder="1" applyAlignment="1" quotePrefix="1">
      <alignment horizontal="center" vertical="center"/>
    </xf>
    <xf numFmtId="0" fontId="9" fillId="0" borderId="1" xfId="0" applyFont="1" applyFill="1" applyBorder="1" applyAlignment="1" quotePrefix="1">
      <alignment horizontal="center" vertical="center"/>
    </xf>
  </cellXfs>
  <cellStyles count="8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普通" xfId="49"/>
    <cellStyle name="常规 6" xfId="50"/>
    <cellStyle name="常规 12" xfId="51"/>
    <cellStyle name="普通 4" xfId="52"/>
    <cellStyle name="Standard" xfId="53"/>
    <cellStyle name="常规 31" xfId="54"/>
    <cellStyle name="常规 21" xfId="55"/>
    <cellStyle name="常规 2 2 2" xfId="56"/>
    <cellStyle name="標準 2" xfId="57"/>
    <cellStyle name="Normal 3" xfId="58"/>
    <cellStyle name="Normal 4" xfId="59"/>
    <cellStyle name="常规 2 3" xfId="60"/>
    <cellStyle name="Normal" xfId="61"/>
    <cellStyle name="標準" xfId="62"/>
    <cellStyle name="標準 10" xfId="63"/>
    <cellStyle name="常规 2 4" xfId="64"/>
    <cellStyle name="常规 11" xfId="65"/>
    <cellStyle name="常规 13" xfId="66"/>
    <cellStyle name="常规 2" xfId="67"/>
    <cellStyle name="常规 29" xfId="68"/>
    <cellStyle name="常规 3" xfId="69"/>
    <cellStyle name="常规 32" xfId="70"/>
    <cellStyle name="常规 33" xfId="71"/>
    <cellStyle name="常规 35" xfId="72"/>
    <cellStyle name="常规 35 2 3 2 2 2 2 2 2 3 2 2" xfId="73"/>
    <cellStyle name="常规 35 3" xfId="74"/>
    <cellStyle name="常规 36" xfId="75"/>
    <cellStyle name="常规 4" xfId="76"/>
    <cellStyle name="常规 5" xfId="77"/>
    <cellStyle name="常规 7" xfId="78"/>
    <cellStyle name="常规 9" xfId="79"/>
    <cellStyle name="常规 9 3" xfId="80"/>
    <cellStyle name="표준 2" xfId="81"/>
    <cellStyle name="常规 30" xfId="82"/>
    <cellStyle name="普通 2" xfId="83"/>
    <cellStyle name="Normal 2 6" xfId="84"/>
  </cellStyles>
  <tableStyles count="0" defaultTableStyle="TableStyleMedium2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jpeg"/><Relationship Id="rId4" Type="http://schemas.openxmlformats.org/officeDocument/2006/relationships/image" Target="media/image5.jpeg"/><Relationship Id="rId32" Type="http://schemas.openxmlformats.org/officeDocument/2006/relationships/image" Target="media/image33.jpeg"/><Relationship Id="rId31" Type="http://schemas.openxmlformats.org/officeDocument/2006/relationships/image" Target="media/image32.jpeg"/><Relationship Id="rId30" Type="http://schemas.openxmlformats.org/officeDocument/2006/relationships/image" Target="media/image31.jpeg"/><Relationship Id="rId3" Type="http://schemas.openxmlformats.org/officeDocument/2006/relationships/image" Target="media/image4.jpeg"/><Relationship Id="rId29" Type="http://schemas.openxmlformats.org/officeDocument/2006/relationships/image" Target="media/image30.jpeg"/><Relationship Id="rId28" Type="http://schemas.openxmlformats.org/officeDocument/2006/relationships/image" Target="media/image29.jpeg"/><Relationship Id="rId27" Type="http://schemas.openxmlformats.org/officeDocument/2006/relationships/image" Target="media/image28.jpeg"/><Relationship Id="rId26" Type="http://schemas.openxmlformats.org/officeDocument/2006/relationships/image" Target="media/image27.jpeg"/><Relationship Id="rId25" Type="http://schemas.openxmlformats.org/officeDocument/2006/relationships/image" Target="media/image26.jpeg"/><Relationship Id="rId24" Type="http://schemas.openxmlformats.org/officeDocument/2006/relationships/image" Target="media/image25.jpeg"/><Relationship Id="rId23" Type="http://schemas.openxmlformats.org/officeDocument/2006/relationships/image" Target="media/image2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49" name="矩形2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50" name="矩形3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1" name="矩形4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2" name="矩形5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3" name="矩形6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56567</xdr:rowOff>
    </xdr:to>
    <xdr:sp>
      <xdr:nvSpPr>
        <xdr:cNvPr id="2054" name="矩形7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113</xdr:row>
      <xdr:rowOff>0</xdr:rowOff>
    </xdr:from>
    <xdr:to>
      <xdr:col>1</xdr:col>
      <xdr:colOff>1047750</xdr:colOff>
      <xdr:row>117</xdr:row>
      <xdr:rowOff>66092</xdr:rowOff>
    </xdr:to>
    <xdr:sp>
      <xdr:nvSpPr>
        <xdr:cNvPr id="2055" name="矩形8" descr="http://ecm.iscs.com.cn/index.html?v_timestamp=1422838899093"/>
        <xdr:cNvSpPr>
          <a:spLocks noChangeAspect="1"/>
        </xdr:cNvSpPr>
      </xdr:nvSpPr>
      <xdr:spPr>
        <a:xfrm>
          <a:off x="1494790" y="3037078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1045845</xdr:colOff>
      <xdr:row>112</xdr:row>
      <xdr:rowOff>0</xdr:rowOff>
    </xdr:from>
    <xdr:to>
      <xdr:col>1</xdr:col>
      <xdr:colOff>1055370</xdr:colOff>
      <xdr:row>115</xdr:row>
      <xdr:rowOff>168171</xdr:rowOff>
    </xdr:to>
    <xdr:sp>
      <xdr:nvSpPr>
        <xdr:cNvPr id="2056" name="矩形9" descr="http://ecm.iscs.com.cn/index.html?v_timestamp=1422838899093"/>
        <xdr:cNvSpPr>
          <a:spLocks noChangeAspect="1"/>
        </xdr:cNvSpPr>
      </xdr:nvSpPr>
      <xdr:spPr>
        <a:xfrm>
          <a:off x="1502410" y="30142180"/>
          <a:ext cx="9525" cy="7677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12065</xdr:rowOff>
    </xdr:to>
    <xdr:pic>
      <xdr:nvPicPr>
        <xdr:cNvPr id="1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1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13335</xdr:colOff>
      <xdr:row>108</xdr:row>
      <xdr:rowOff>11430</xdr:rowOff>
    </xdr:to>
    <xdr:pic>
      <xdr:nvPicPr>
        <xdr:cNvPr id="2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2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3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4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6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4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15240</xdr:rowOff>
    </xdr:to>
    <xdr:pic>
      <xdr:nvPicPr>
        <xdr:cNvPr id="1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1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4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29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108</xdr:row>
      <xdr:rowOff>0</xdr:rowOff>
    </xdr:from>
    <xdr:to>
      <xdr:col>3</xdr:col>
      <xdr:colOff>15240</xdr:colOff>
      <xdr:row>108</xdr:row>
      <xdr:rowOff>15875</xdr:rowOff>
    </xdr:to>
    <xdr:pic>
      <xdr:nvPicPr>
        <xdr:cNvPr id="3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227320" y="2894584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&#23376;&#40718;-8394&#29702;&#36135;&#25253;&#21578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</sheetNames>
    <sheetDataSet>
      <sheetData sheetId="0">
        <row r="2">
          <cell r="C2" t="str">
            <v>二线</v>
          </cell>
        </row>
        <row r="4">
          <cell r="B4" t="str">
            <v>中文品名</v>
          </cell>
          <cell r="C4" t="str">
            <v>货主料号</v>
          </cell>
          <cell r="D4" t="str">
            <v>条形码</v>
          </cell>
          <cell r="E4" t="str">
            <v>理论入库数据</v>
          </cell>
          <cell r="F4" t="str">
            <v>规格</v>
          </cell>
        </row>
        <row r="6">
          <cell r="B6" t="str">
            <v>CALVINKLEIN凯文克莱BE卡雷比香水EDT100ML</v>
          </cell>
          <cell r="C6" t="str">
            <v>西班牙</v>
          </cell>
          <cell r="D6" t="str">
            <v>088300104406</v>
          </cell>
          <cell r="E6">
            <v>300</v>
          </cell>
          <cell r="F6" t="str">
            <v>瓶</v>
          </cell>
        </row>
        <row r="7">
          <cell r="B7" t="str">
            <v>CALVINKLEIN凯文克莱永恒男士香水EDT100ML</v>
          </cell>
          <cell r="C7" t="str">
            <v>法国</v>
          </cell>
          <cell r="D7" t="str">
            <v>088300605514</v>
          </cell>
          <cell r="E7">
            <v>10</v>
          </cell>
          <cell r="F7" t="str">
            <v>瓶</v>
          </cell>
        </row>
        <row r="8">
          <cell r="B8" t="str">
            <v>GUERLAIN娇兰柑橘罗勒香水EDT75ML</v>
          </cell>
          <cell r="C8" t="str">
            <v>法国</v>
          </cell>
          <cell r="D8" t="str">
            <v>3346470143944</v>
          </cell>
          <cell r="E8">
            <v>250</v>
          </cell>
          <cell r="F8" t="str">
            <v>瓶</v>
          </cell>
        </row>
        <row r="9">
          <cell r="B9" t="str">
            <v>GUERLAIN娇兰玫瑰玫瑰香水EDT75ML</v>
          </cell>
          <cell r="C9" t="str">
            <v>法国</v>
          </cell>
          <cell r="D9" t="str">
            <v>3346470144040</v>
          </cell>
          <cell r="E9">
            <v>50</v>
          </cell>
          <cell r="F9" t="str">
            <v>瓶</v>
          </cell>
        </row>
        <row r="10">
          <cell r="B10" t="str">
            <v>圣罗兰YSL黑色奥飘茗女士香水浓香50ML</v>
          </cell>
          <cell r="C10" t="str">
            <v>法国</v>
          </cell>
          <cell r="D10" t="str">
            <v>3365440787919</v>
          </cell>
          <cell r="E10">
            <v>447</v>
          </cell>
          <cell r="F10" t="str">
            <v>瓶</v>
          </cell>
        </row>
        <row r="11">
          <cell r="B11" t="str">
            <v>COACH蔻驰花馥蕊香女士香水EDP简装90ML</v>
          </cell>
          <cell r="C11" t="str">
            <v>法国</v>
          </cell>
          <cell r="D11" t="str">
            <v>3386460095372</v>
          </cell>
          <cell r="E11">
            <v>250</v>
          </cell>
          <cell r="F11" t="str">
            <v>瓶</v>
          </cell>
        </row>
        <row r="12">
          <cell r="B12" t="str">
            <v>BURBERRY博柏利粉红恋歌香水EDT100ML</v>
          </cell>
          <cell r="C12" t="str">
            <v>西班牙</v>
          </cell>
          <cell r="D12" t="str">
            <v>3614226904966</v>
          </cell>
          <cell r="E12">
            <v>20</v>
          </cell>
          <cell r="F12" t="str">
            <v>瓶</v>
          </cell>
        </row>
        <row r="13">
          <cell r="B13" t="str">
            <v>BURBERRY博柏利粉红恋歌香水EDT50ML</v>
          </cell>
          <cell r="C13" t="str">
            <v>西班牙</v>
          </cell>
          <cell r="D13" t="str">
            <v>3614226905147</v>
          </cell>
          <cell r="E13">
            <v>20</v>
          </cell>
          <cell r="F13" t="str">
            <v>瓶</v>
          </cell>
        </row>
        <row r="14">
          <cell r="B14" t="str">
            <v>BURBERRY博柏利情缘男士香水EDT100ML</v>
          </cell>
          <cell r="C14" t="str">
            <v>西班牙</v>
          </cell>
          <cell r="D14" t="str">
            <v>3614227748682</v>
          </cell>
          <cell r="E14">
            <v>15</v>
          </cell>
          <cell r="F14" t="str">
            <v>瓶</v>
          </cell>
        </row>
        <row r="15">
          <cell r="B15" t="str">
            <v>BURBERRY博柏利情缘男士香水EDT50ML</v>
          </cell>
          <cell r="C15" t="str">
            <v>西班牙</v>
          </cell>
          <cell r="D15" t="str">
            <v>3614227748729</v>
          </cell>
          <cell r="E15">
            <v>15</v>
          </cell>
          <cell r="F15" t="str">
            <v>瓶</v>
          </cell>
        </row>
        <row r="16">
          <cell r="B16" t="str">
            <v>BURBERRY博柏利我的博柏利黑色版PARFUM香水90ML</v>
          </cell>
          <cell r="C16" t="str">
            <v>西班牙</v>
          </cell>
          <cell r="D16" t="str">
            <v>3614229829006</v>
          </cell>
          <cell r="E16">
            <v>15</v>
          </cell>
          <cell r="F16" t="str">
            <v>瓶</v>
          </cell>
        </row>
        <row r="17">
          <cell r="B17" t="str">
            <v>YSL圣罗兰生而不羁男士香水EDP100ML</v>
          </cell>
          <cell r="C17" t="str">
            <v>法国</v>
          </cell>
          <cell r="D17" t="str">
            <v>3614273852814</v>
          </cell>
          <cell r="E17">
            <v>335</v>
          </cell>
          <cell r="F17" t="str">
            <v>瓶</v>
          </cell>
        </row>
        <row r="18">
          <cell r="B18" t="str">
            <v>CALVINKLEIN凯文克莱自由飞扬男士香水EDT50ML</v>
          </cell>
          <cell r="C18" t="str">
            <v>法国</v>
          </cell>
          <cell r="D18" t="str">
            <v>3616302015559</v>
          </cell>
          <cell r="E18">
            <v>15</v>
          </cell>
          <cell r="F18" t="str">
            <v>瓶</v>
          </cell>
        </row>
        <row r="19">
          <cell r="B19" t="str">
            <v>CALVINKLEIN凯文克莱自由飞扬男士香水EDT100ML</v>
          </cell>
          <cell r="C19" t="str">
            <v>法国</v>
          </cell>
          <cell r="D19" t="str">
            <v>3616302015580</v>
          </cell>
          <cell r="E19">
            <v>200</v>
          </cell>
          <cell r="F19" t="str">
            <v>瓶</v>
          </cell>
        </row>
        <row r="20">
          <cell r="B20" t="str">
            <v>GUCCI古驰绮梦栀子花香女士香水EDP50ML</v>
          </cell>
          <cell r="C20" t="str">
            <v>西班牙</v>
          </cell>
          <cell r="D20" t="str">
            <v>3616302022489</v>
          </cell>
          <cell r="E20">
            <v>1500</v>
          </cell>
          <cell r="F20" t="str">
            <v>瓶</v>
          </cell>
        </row>
        <row r="21">
          <cell r="B21" t="str">
            <v>GUCCI古驰花悦女士香水EDT100ML</v>
          </cell>
          <cell r="C21" t="str">
            <v>西班牙</v>
          </cell>
          <cell r="D21" t="str">
            <v>3616302514298</v>
          </cell>
          <cell r="E21">
            <v>300</v>
          </cell>
          <cell r="F21" t="str">
            <v>瓶</v>
          </cell>
        </row>
        <row r="22">
          <cell r="B22" t="str">
            <v>CHLOE蔻依肉丝带女士香水EDP20ML</v>
          </cell>
          <cell r="C22" t="str">
            <v>法国</v>
          </cell>
          <cell r="D22" t="str">
            <v>3616304974489A</v>
          </cell>
          <cell r="E22">
            <v>200</v>
          </cell>
          <cell r="F22" t="str">
            <v>瓶</v>
          </cell>
        </row>
        <row r="23">
          <cell r="B23" t="str">
            <v>CHLOE蔻依恋旅流浪者香水EDP20ML</v>
          </cell>
          <cell r="C23" t="str">
            <v>西班牙</v>
          </cell>
          <cell r="D23" t="str">
            <v>3616304974489B</v>
          </cell>
          <cell r="E23">
            <v>200</v>
          </cell>
          <cell r="F23" t="str">
            <v>瓶</v>
          </cell>
        </row>
        <row r="24">
          <cell r="B24" t="str">
            <v>LARTISANPARFUMEUR阿蒂仙之香冥府之路香水EDT100ML</v>
          </cell>
          <cell r="C24" t="str">
            <v>法国</v>
          </cell>
          <cell r="D24" t="str">
            <v>3660463007519</v>
          </cell>
          <cell r="E24">
            <v>216</v>
          </cell>
          <cell r="F24" t="str">
            <v>瓶</v>
          </cell>
        </row>
        <row r="25">
          <cell r="B25" t="str">
            <v>阿蒂仙之香冥府之路馥郁版香水EDP100ML</v>
          </cell>
          <cell r="C25" t="str">
            <v>法国</v>
          </cell>
          <cell r="D25" t="str">
            <v>3660463008738</v>
          </cell>
          <cell r="E25">
            <v>216</v>
          </cell>
          <cell r="F25" t="str">
            <v>瓶</v>
          </cell>
        </row>
        <row r="26">
          <cell r="B26" t="str">
            <v>BYKILIAN凯利安天使之享香水EDP50ML</v>
          </cell>
          <cell r="C26" t="str">
            <v>法国</v>
          </cell>
          <cell r="D26" t="str">
            <v>3700550216094</v>
          </cell>
          <cell r="E26">
            <v>20</v>
          </cell>
          <cell r="F26" t="str">
            <v>瓶</v>
          </cell>
        </row>
        <row r="27">
          <cell r="B27" t="str">
            <v>BYKILIAN凯利安天使之享香水EDP100ML</v>
          </cell>
          <cell r="C27" t="str">
            <v>法国</v>
          </cell>
          <cell r="D27" t="str">
            <v>3700550232971</v>
          </cell>
          <cell r="E27">
            <v>20</v>
          </cell>
          <cell r="F27" t="str">
            <v>瓶</v>
          </cell>
        </row>
        <row r="28">
          <cell r="B28" t="str">
            <v>BYKILIAN凯利安极乐版天使之享香水EDP50ML</v>
          </cell>
          <cell r="C28" t="str">
            <v>法国</v>
          </cell>
          <cell r="D28" t="str">
            <v>3700550241263</v>
          </cell>
          <cell r="E28">
            <v>20</v>
          </cell>
          <cell r="F28" t="str">
            <v>瓶</v>
          </cell>
        </row>
        <row r="29">
          <cell r="B29" t="str">
            <v>JOMALONELONDON祖玛珑青柠罗勒与柑橘香水30ML</v>
          </cell>
          <cell r="C29" t="str">
            <v>英国</v>
          </cell>
          <cell r="D29" t="str">
            <v>690251000036</v>
          </cell>
          <cell r="E29">
            <v>100</v>
          </cell>
          <cell r="F29" t="str">
            <v>瓶</v>
          </cell>
        </row>
        <row r="30">
          <cell r="B30" t="str">
            <v>JOMALONELONDON/祖玛珑英国梨香水30ML</v>
          </cell>
          <cell r="C30" t="str">
            <v>英国</v>
          </cell>
          <cell r="D30" t="str">
            <v>690251019090</v>
          </cell>
          <cell r="E30">
            <v>150</v>
          </cell>
          <cell r="F30" t="str">
            <v>瓶</v>
          </cell>
        </row>
        <row r="31">
          <cell r="B31" t="str">
            <v>祖玛珑蓝风铃香水30ML带蝴蝶结</v>
          </cell>
          <cell r="C31" t="str">
            <v>英国</v>
          </cell>
          <cell r="D31" t="str">
            <v>690251021741</v>
          </cell>
          <cell r="E31">
            <v>150</v>
          </cell>
          <cell r="F31" t="str">
            <v>瓶</v>
          </cell>
        </row>
        <row r="32">
          <cell r="B32" t="str">
            <v>JOMALONELONDON祖玛珑英国橡木与榛果香水EDC30ML</v>
          </cell>
          <cell r="C32" t="str">
            <v>英国</v>
          </cell>
          <cell r="D32" t="str">
            <v>690251057009</v>
          </cell>
          <cell r="E32">
            <v>100</v>
          </cell>
          <cell r="F32" t="str">
            <v>瓶</v>
          </cell>
        </row>
        <row r="33">
          <cell r="B33" t="str">
            <v>JOMALONELONDON祖玛珑乌木与佛手柑馥郁香水EDC100ML</v>
          </cell>
          <cell r="C33" t="str">
            <v>英国</v>
          </cell>
          <cell r="D33" t="str">
            <v>690251122264</v>
          </cell>
          <cell r="E33">
            <v>100</v>
          </cell>
          <cell r="F33" t="str">
            <v>瓶</v>
          </cell>
        </row>
        <row r="34">
          <cell r="B34" t="str">
            <v>JOMALONELONDON祖玛珑绯红虞美人香水EDC100ML</v>
          </cell>
          <cell r="C34" t="str">
            <v>英国</v>
          </cell>
          <cell r="D34" t="str">
            <v>690251126668</v>
          </cell>
          <cell r="E34">
            <v>100</v>
          </cell>
          <cell r="F34" t="str">
            <v>瓶</v>
          </cell>
        </row>
        <row r="35">
          <cell r="B35" t="str">
            <v>BVLGARI宝格丽白晶香水EDT50ML</v>
          </cell>
          <cell r="C35" t="str">
            <v>意大利</v>
          </cell>
          <cell r="D35" t="str">
            <v>783320425509</v>
          </cell>
          <cell r="E35">
            <v>180</v>
          </cell>
          <cell r="F35" t="str">
            <v>瓶</v>
          </cell>
        </row>
        <row r="36">
          <cell r="B36" t="str">
            <v>GUCCI古驰竹韵女士香水EDT50ML</v>
          </cell>
          <cell r="C36" t="str">
            <v>西班牙</v>
          </cell>
          <cell r="D36" t="str">
            <v>8005610295046</v>
          </cell>
          <cell r="E36">
            <v>500</v>
          </cell>
          <cell r="F36" t="str">
            <v>瓶</v>
          </cell>
        </row>
        <row r="37">
          <cell r="B37" t="str">
            <v>VERSACE范思哲粉耀晶钻香水EDT30ML</v>
          </cell>
          <cell r="C37" t="str">
            <v>意大利</v>
          </cell>
          <cell r="D37" t="str">
            <v>8011003993802</v>
          </cell>
          <cell r="E37">
            <v>2380</v>
          </cell>
          <cell r="F37" t="str">
            <v>瓶</v>
          </cell>
        </row>
        <row r="38">
          <cell r="E38">
            <v>8394</v>
          </cell>
        </row>
        <row r="40">
          <cell r="B40" t="str">
            <v>数据单位：以向海关申报单位为准。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>
    <pageSetUpPr fitToPage="1"/>
  </sheetPr>
  <dimension ref="A1:Q119"/>
  <sheetViews>
    <sheetView tabSelected="1" topLeftCell="A89" workbookViewId="0">
      <selection activeCell="G111" sqref="G111:H111"/>
    </sheetView>
  </sheetViews>
  <sheetFormatPr defaultColWidth="9" defaultRowHeight="13.5"/>
  <cols>
    <col min="1" max="1" width="5.99166666666667" style="5" customWidth="1"/>
    <col min="2" max="2" width="43.7416666666667" style="6" customWidth="1"/>
    <col min="3" max="3" width="18.8666666666667" style="7" customWidth="1"/>
    <col min="4" max="4" width="20.6333333333333" style="7" customWidth="1"/>
    <col min="5" max="5" width="10.375" style="5" customWidth="1"/>
    <col min="6" max="6" width="16.375" style="4" customWidth="1"/>
    <col min="7" max="7" width="6.5" style="5" customWidth="1"/>
    <col min="8" max="8" width="6.25" style="5" customWidth="1"/>
    <col min="9" max="9" width="9" style="5" customWidth="1"/>
    <col min="10" max="10" width="6.25" style="5" customWidth="1"/>
    <col min="11" max="11" width="14.625" style="8" customWidth="1"/>
    <col min="12" max="12" width="15.625" style="8" customWidth="1"/>
    <col min="13" max="13" width="13.375" style="5" customWidth="1"/>
    <col min="14" max="16384" width="9" style="5"/>
  </cols>
  <sheetData>
    <row r="1" ht="29.1" customHeight="1" spans="1:17">
      <c r="A1" s="9" t="s">
        <v>0</v>
      </c>
      <c r="B1" s="10"/>
      <c r="C1" s="11"/>
      <c r="D1" s="11"/>
      <c r="E1" s="10"/>
      <c r="F1" s="10"/>
      <c r="G1" s="10"/>
      <c r="H1" s="10"/>
      <c r="I1" s="10"/>
      <c r="J1" s="10"/>
      <c r="K1" s="10"/>
      <c r="L1" s="10"/>
    </row>
    <row r="2" ht="14.1" customHeight="1" spans="1:17">
      <c r="A2" s="12" t="s">
        <v>1</v>
      </c>
      <c r="B2" s="12"/>
      <c r="C2" s="13" t="s">
        <v>2</v>
      </c>
      <c r="D2" s="13"/>
      <c r="E2" s="14"/>
      <c r="F2" s="14"/>
      <c r="G2" s="14" t="s">
        <v>3</v>
      </c>
      <c r="H2" s="14"/>
      <c r="I2" s="14"/>
      <c r="J2" s="14"/>
      <c r="K2" s="14" t="s">
        <v>4</v>
      </c>
      <c r="L2" s="14"/>
    </row>
    <row r="3" ht="29.1" customHeight="1" spans="1:17">
      <c r="A3" s="12"/>
      <c r="B3" s="12"/>
      <c r="C3" s="13"/>
      <c r="D3" s="13"/>
      <c r="E3" s="14"/>
      <c r="F3" s="14"/>
      <c r="G3" s="14"/>
      <c r="H3" s="14"/>
      <c r="I3" s="14"/>
      <c r="J3" s="14"/>
      <c r="K3" s="15" t="s">
        <v>5</v>
      </c>
      <c r="L3" s="14"/>
    </row>
    <row r="4" s="1" customFormat="1" ht="21.95" customHeight="1" spans="1:17">
      <c r="A4" s="16" t="s">
        <v>6</v>
      </c>
      <c r="B4" s="16" t="s">
        <v>7</v>
      </c>
      <c r="C4" s="17" t="s">
        <v>8</v>
      </c>
      <c r="D4" s="17" t="s">
        <v>9</v>
      </c>
      <c r="E4" s="16" t="s">
        <v>10</v>
      </c>
      <c r="F4" s="18" t="s">
        <v>11</v>
      </c>
      <c r="G4" s="16" t="s">
        <v>12</v>
      </c>
      <c r="H4" s="16"/>
      <c r="I4" s="16" t="s">
        <v>13</v>
      </c>
      <c r="J4" s="16"/>
      <c r="K4" s="19" t="s">
        <v>14</v>
      </c>
      <c r="L4" s="19" t="s">
        <v>15</v>
      </c>
    </row>
    <row r="5" s="1" customFormat="1" ht="21.95" customHeight="1" spans="1:17">
      <c r="A5" s="16"/>
      <c r="B5" s="16"/>
      <c r="C5" s="17"/>
      <c r="D5" s="17"/>
      <c r="E5" s="16"/>
      <c r="F5" s="18"/>
      <c r="G5" s="16" t="s">
        <v>16</v>
      </c>
      <c r="H5" s="16" t="s">
        <v>17</v>
      </c>
      <c r="I5" s="16" t="s">
        <v>18</v>
      </c>
      <c r="J5" s="16" t="s">
        <v>19</v>
      </c>
      <c r="K5" s="19"/>
      <c r="L5" s="19"/>
    </row>
    <row r="6" s="2" customFormat="1" ht="21" customHeight="1" spans="1:17">
      <c r="A6" s="20">
        <v>2</v>
      </c>
      <c r="B6" s="53" t="str">
        <f>_xlfn.XLOOKUP(D6,[1]Sheet1!$D:$D,[1]Sheet1!$B:$B)</f>
        <v>CALVINKLEIN凯文克莱BE卡雷比香水EDT100ML</v>
      </c>
      <c r="C6" s="53" t="str">
        <f>_xlfn.XLOOKUP(D6,[1]Sheet1!$D:$D,[1]Sheet1!$C:$C)</f>
        <v>西班牙</v>
      </c>
      <c r="D6" s="53" t="s">
        <v>20</v>
      </c>
      <c r="E6" s="20">
        <f>_xlfn.XLOOKUP(D6,[1]Sheet1!$D:$D,[1]Sheet1!$E:$E)</f>
        <v>300</v>
      </c>
      <c r="F6" s="53" t="str">
        <f>_xlfn.XLOOKUP(D6,[1]Sheet1!$D:$D,[1]Sheet1!$F:$F)</f>
        <v>瓶</v>
      </c>
      <c r="G6" s="21"/>
      <c r="H6" s="22">
        <v>295</v>
      </c>
      <c r="I6" s="23"/>
      <c r="J6" s="23"/>
      <c r="K6" s="24" t="inlineStr">
        <is>
          <t>2029-03-03</t>
        </is>
      </c>
      <c r="L6" s="24" t="s">
        <v>21</v>
      </c>
      <c r="M6" s="25" t="s">
        <v>22</v>
      </c>
      <c r="N6" s="25" t="str">
        <f>_xlfn.DISPIMG("ID_7901F448F04A4B16B5C9FD41AB2047B4",1)</f>
        <v>=DISPIMG("ID_7901F448F04A4B16B5C9FD41AB2047B4",1)</v>
      </c>
      <c r="O6" s="25" t="str">
        <f>_xlfn.DISPIMG("ID_A011374670F84860ACDFAA2A937D9C13",1)</f>
        <v>=DISPIMG("ID_A011374670F84860ACDFAA2A937D9C13",1)</v>
      </c>
      <c r="P6" s="25"/>
      <c r="Q6" s="25"/>
    </row>
    <row r="7" s="2" customFormat="1" ht="21" customHeight="1" spans="1:17">
      <c r="A7" s="20"/>
      <c r="B7" s="20"/>
      <c r="C7" s="20"/>
      <c r="D7" s="20"/>
      <c r="E7" s="20"/>
      <c r="F7" s="20"/>
      <c r="G7" s="21"/>
      <c r="H7" s="22">
        <v>1</v>
      </c>
      <c r="I7" s="23"/>
      <c r="J7" s="23"/>
      <c r="K7" s="24" t="inlineStr">
        <is>
          <t>2029-03-03</t>
        </is>
      </c>
      <c r="L7" s="24" t="s">
        <v>21</v>
      </c>
      <c r="M7" s="25" t="s">
        <v>23</v>
      </c>
      <c r="N7" s="25" t="s">
        <v>24</v>
      </c>
      <c r="O7" s="25"/>
      <c r="P7" s="25"/>
      <c r="Q7" s="25"/>
    </row>
    <row r="8" s="2" customFormat="1" ht="21" customHeight="1" spans="1:17">
      <c r="A8" s="20"/>
      <c r="B8" s="20"/>
      <c r="C8" s="20"/>
      <c r="D8" s="20"/>
      <c r="E8" s="20"/>
      <c r="F8" s="20"/>
      <c r="G8" s="21"/>
      <c r="H8" s="22">
        <v>4</v>
      </c>
      <c r="I8" s="23"/>
      <c r="J8" s="23"/>
      <c r="K8" s="24" t="inlineStr">
        <is>
          <t>2029-03-03</t>
        </is>
      </c>
      <c r="L8" s="24" t="s">
        <v>21</v>
      </c>
      <c r="M8" s="25" t="s">
        <v>23</v>
      </c>
      <c r="N8" s="2" t="str">
        <f>_xlfn.DISPIMG("ID_A41A9508EB98453AA9DFA528979EE550",1)</f>
        <v>=DISPIMG("ID_A41A9508EB98453AA9DFA528979EE550",1)</v>
      </c>
      <c r="O8" s="25" t="str">
        <f>_xlfn.DISPIMG("ID_42236B31208E4DD38F2B88240150BEC5",1)</f>
        <v>=DISPIMG("ID_42236B31208E4DD38F2B88240150BEC5",1)</v>
      </c>
      <c r="P8" s="25"/>
      <c r="Q8" s="25"/>
    </row>
    <row r="9" s="2" customFormat="1" ht="21" customHeight="1" spans="1:17">
      <c r="A9" s="26">
        <v>3</v>
      </c>
      <c r="B9" s="54" t="str">
        <f>_xlfn.XLOOKUP(D9,[1]Sheet1!$D:$D,[1]Sheet1!$B:$B)</f>
        <v>CALVINKLEIN凯文克莱永恒男士香水EDT100ML</v>
      </c>
      <c r="C9" s="54" t="str">
        <f>_xlfn.XLOOKUP(D9,[1]Sheet1!$D:$D,[1]Sheet1!$C:$C)</f>
        <v>法国</v>
      </c>
      <c r="D9" s="54" t="s">
        <v>25</v>
      </c>
      <c r="E9" s="26">
        <f>_xlfn.XLOOKUP(D9,[1]Sheet1!$D:$D,[1]Sheet1!$E:$E)</f>
        <v>10</v>
      </c>
      <c r="F9" s="54" t="str">
        <f>_xlfn.XLOOKUP(D9,[1]Sheet1!$D:$D,[1]Sheet1!$F:$F)</f>
        <v>瓶</v>
      </c>
      <c r="H9" s="22">
        <v>9</v>
      </c>
      <c r="I9" s="23"/>
      <c r="J9" s="23"/>
      <c r="K9" s="24" t="inlineStr">
        <is>
          <t>2029-01-15</t>
        </is>
      </c>
      <c r="L9" s="24" t="s">
        <v>26</v>
      </c>
      <c r="M9" s="25" t="s">
        <v>22</v>
      </c>
      <c r="N9" s="2" t="str">
        <f>_xlfn.DISPIMG("ID_AADDB040A8884D77A0CB7B8EBE24EBFE",1)</f>
        <v>=DISPIMG("ID_AADDB040A8884D77A0CB7B8EBE24EBFE",1)</v>
      </c>
      <c r="O9" s="25" t="str">
        <f>_xlfn.DISPIMG("ID_C5E51CE821D84776A01F0BC88F179A0C",1)</f>
        <v>=DISPIMG("ID_C5E51CE821D84776A01F0BC88F179A0C",1)</v>
      </c>
      <c r="P9" s="25"/>
      <c r="Q9" s="25"/>
    </row>
    <row r="10" s="2" customFormat="1" ht="21" customHeight="1" spans="1:17">
      <c r="A10" s="27"/>
      <c r="B10" s="27"/>
      <c r="C10" s="27"/>
      <c r="D10" s="27"/>
      <c r="E10" s="27"/>
      <c r="F10" s="27"/>
      <c r="G10" s="22"/>
      <c r="H10" s="23">
        <v>1</v>
      </c>
      <c r="I10" s="23"/>
      <c r="J10" s="23"/>
      <c r="K10" s="24" t="inlineStr">
        <is>
          <t>2029-01-15</t>
        </is>
      </c>
      <c r="L10" s="24" t="s">
        <v>26</v>
      </c>
      <c r="M10" s="25"/>
      <c r="N10" s="25" t="s">
        <v>24</v>
      </c>
      <c r="O10" s="25"/>
      <c r="P10" s="25"/>
      <c r="Q10" s="25"/>
    </row>
    <row r="11" s="2" customFormat="1" ht="21" customHeight="1" spans="1:17">
      <c r="A11" s="26">
        <v>4</v>
      </c>
      <c r="B11" s="54" t="str">
        <f>_xlfn.XLOOKUP(D11,[1]Sheet1!$D:$D,[1]Sheet1!$B:$B)</f>
        <v>GUERLAIN娇兰柑橘罗勒香水EDT75ML</v>
      </c>
      <c r="C11" s="54" t="str">
        <f>_xlfn.XLOOKUP(D11,[1]Sheet1!$D:$D,[1]Sheet1!$C:$C)</f>
        <v>法国</v>
      </c>
      <c r="D11" s="26" t="s">
        <v>27</v>
      </c>
      <c r="E11" s="26">
        <f>_xlfn.XLOOKUP(D11,[1]Sheet1!$D:$D,[1]Sheet1!$E:$E)</f>
        <v>250</v>
      </c>
      <c r="F11" s="54" t="str">
        <f>_xlfn.XLOOKUP(D11,[1]Sheet1!$D:$D,[1]Sheet1!$F:$F)</f>
        <v>瓶</v>
      </c>
      <c r="G11" s="22">
        <v>141</v>
      </c>
      <c r="H11" s="23"/>
      <c r="I11" s="23"/>
      <c r="J11" s="23"/>
      <c r="K11" s="24" t="inlineStr">
        <is>
          <t>2028-10-01</t>
        </is>
      </c>
      <c r="L11" s="24" t="s">
        <v>28</v>
      </c>
      <c r="M11" s="25" t="s">
        <v>29</v>
      </c>
      <c r="N11" s="25"/>
      <c r="O11" s="25"/>
      <c r="P11" s="25"/>
      <c r="Q11" s="25"/>
    </row>
    <row r="12" s="2" customFormat="1" ht="21" customHeight="1" spans="1:17">
      <c r="A12" s="28"/>
      <c r="B12" s="28"/>
      <c r="C12" s="28"/>
      <c r="D12" s="28"/>
      <c r="E12" s="28"/>
      <c r="F12" s="28"/>
      <c r="G12" s="22"/>
      <c r="H12" s="23">
        <v>1</v>
      </c>
      <c r="I12" s="23"/>
      <c r="J12" s="23"/>
      <c r="K12" s="24" t="inlineStr">
        <is>
          <t>2028-10-01</t>
        </is>
      </c>
      <c r="L12" s="24" t="s">
        <v>28</v>
      </c>
      <c r="M12" s="25"/>
      <c r="N12" s="25" t="s">
        <v>24</v>
      </c>
      <c r="O12" s="25"/>
      <c r="P12" s="25"/>
      <c r="Q12" s="25"/>
    </row>
    <row r="13" s="2" customFormat="1" ht="21" customHeight="1" spans="1:17">
      <c r="A13" s="28"/>
      <c r="B13" s="28"/>
      <c r="C13" s="28"/>
      <c r="D13" s="28"/>
      <c r="E13" s="28"/>
      <c r="F13" s="28"/>
      <c r="G13" s="22">
        <v>107</v>
      </c>
      <c r="H13" s="23"/>
      <c r="I13" s="23"/>
      <c r="J13" s="23"/>
      <c r="K13" s="24" t="inlineStr">
        <is>
          <t>2028-07-01</t>
        </is>
      </c>
      <c r="L13" s="24" t="s">
        <v>30</v>
      </c>
      <c r="M13" s="25" t="s">
        <v>29</v>
      </c>
      <c r="N13" s="25"/>
      <c r="O13" s="25"/>
      <c r="P13" s="25"/>
      <c r="Q13" s="25"/>
    </row>
    <row r="14" s="2" customFormat="1" ht="21" customHeight="1" spans="1:17">
      <c r="A14" s="27"/>
      <c r="B14" s="27"/>
      <c r="C14" s="27"/>
      <c r="D14" s="27"/>
      <c r="E14" s="27"/>
      <c r="F14" s="27"/>
      <c r="G14" s="22"/>
      <c r="H14" s="23">
        <v>1</v>
      </c>
      <c r="I14" s="23"/>
      <c r="J14" s="23"/>
      <c r="K14" s="24" t="inlineStr">
        <is>
          <t>2028-07-01</t>
        </is>
      </c>
      <c r="L14" s="24" t="s">
        <v>30</v>
      </c>
      <c r="M14" s="25"/>
      <c r="N14" s="25" t="s">
        <v>24</v>
      </c>
      <c r="O14" s="25"/>
      <c r="P14" s="25"/>
      <c r="Q14" s="25"/>
    </row>
    <row r="15" s="2" customFormat="1" ht="21" customHeight="1" spans="1:17">
      <c r="A15" s="26">
        <v>5</v>
      </c>
      <c r="B15" s="54" t="str">
        <f>_xlfn.XLOOKUP(D15,[1]Sheet1!$D:$D,[1]Sheet1!$B:$B)</f>
        <v>GUERLAIN娇兰玫瑰玫瑰香水EDT75ML</v>
      </c>
      <c r="C15" s="54" t="str">
        <f>_xlfn.XLOOKUP(D15,[1]Sheet1!$D:$D,[1]Sheet1!$C:$C)</f>
        <v>法国</v>
      </c>
      <c r="D15" s="26" t="s">
        <v>31</v>
      </c>
      <c r="E15" s="26">
        <f>_xlfn.XLOOKUP(D15,[1]Sheet1!$D:$D,[1]Sheet1!$E:$E)</f>
        <v>50</v>
      </c>
      <c r="F15" s="54" t="str">
        <f>_xlfn.XLOOKUP(D15,[1]Sheet1!$D:$D,[1]Sheet1!$F:$F)</f>
        <v>瓶</v>
      </c>
      <c r="G15" s="22">
        <v>49</v>
      </c>
      <c r="H15" s="23"/>
      <c r="I15" s="23"/>
      <c r="J15" s="23"/>
      <c r="K15" s="24" t="inlineStr">
        <is>
          <t>2028-12-01</t>
        </is>
      </c>
      <c r="L15" s="24" t="s">
        <v>32</v>
      </c>
      <c r="M15" s="25" t="s">
        <v>29</v>
      </c>
      <c r="N15" s="25" t="s">
        <v>24</v>
      </c>
      <c r="O15" s="25"/>
      <c r="P15" s="25"/>
      <c r="Q15" s="25"/>
    </row>
    <row r="16" s="2" customFormat="1" ht="21" customHeight="1" spans="1:17">
      <c r="A16" s="27"/>
      <c r="B16" s="27"/>
      <c r="C16" s="27"/>
      <c r="D16" s="27"/>
      <c r="E16" s="27"/>
      <c r="F16" s="27"/>
      <c r="G16" s="22"/>
      <c r="H16" s="23">
        <v>1</v>
      </c>
      <c r="I16" s="23"/>
      <c r="J16" s="23"/>
      <c r="K16" s="24" t="inlineStr">
        <is>
          <t>2028-12-01</t>
        </is>
      </c>
      <c r="L16" s="24" t="s">
        <v>32</v>
      </c>
      <c r="M16" s="25"/>
      <c r="N16" s="25" t="s">
        <v>24</v>
      </c>
      <c r="O16" s="25"/>
      <c r="P16" s="25"/>
      <c r="Q16" s="25"/>
    </row>
    <row r="17" s="2" customFormat="1" ht="21" customHeight="1" spans="1:17">
      <c r="A17" s="20">
        <v>6</v>
      </c>
      <c r="B17" s="53" t="str">
        <f>_xlfn.XLOOKUP(D17,[1]Sheet1!$D:$D,[1]Sheet1!$B:$B)</f>
        <v>圣罗兰YSL黑色奥飘茗女士香水浓香50ML</v>
      </c>
      <c r="C17" s="53" t="str">
        <f>_xlfn.XLOOKUP(D17,[1]Sheet1!$D:$D,[1]Sheet1!$C:$C)</f>
        <v>法国</v>
      </c>
      <c r="D17" s="20" t="s">
        <v>33</v>
      </c>
      <c r="E17" s="20">
        <f>_xlfn.XLOOKUP(D17,[1]Sheet1!$D:$D,[1]Sheet1!$E:$E)</f>
        <v>447</v>
      </c>
      <c r="F17" s="53" t="str">
        <f>_xlfn.XLOOKUP(D17,[1]Sheet1!$D:$D,[1]Sheet1!$F:$F)</f>
        <v>瓶</v>
      </c>
      <c r="G17" s="22">
        <v>445</v>
      </c>
      <c r="H17" s="23"/>
      <c r="I17" s="23"/>
      <c r="J17" s="23"/>
      <c r="K17" s="24" t="inlineStr">
        <is>
          <t>2029-03-01</t>
        </is>
      </c>
      <c r="L17" s="24" t="s">
        <v>34</v>
      </c>
      <c r="M17" s="25" t="s">
        <v>29</v>
      </c>
      <c r="N17" s="25" t="s">
        <v>29</v>
      </c>
      <c r="O17" s="25"/>
      <c r="P17" s="25"/>
      <c r="Q17" s="25"/>
    </row>
    <row r="18" s="2" customFormat="1" ht="21" customHeight="1" spans="1:17">
      <c r="A18" s="20"/>
      <c r="B18" s="20"/>
      <c r="C18" s="20"/>
      <c r="D18" s="20"/>
      <c r="E18" s="20"/>
      <c r="F18" s="20"/>
      <c r="G18" s="21"/>
      <c r="H18" s="22">
        <v>1</v>
      </c>
      <c r="I18" s="23"/>
      <c r="J18" s="23"/>
      <c r="K18" s="24" t="inlineStr">
        <is>
          <t>2029-03-01</t>
        </is>
      </c>
      <c r="L18" s="24" t="s">
        <v>34</v>
      </c>
      <c r="M18" s="25" t="s">
        <v>35</v>
      </c>
      <c r="N18" s="25" t="str">
        <f>_xlfn.DISPIMG("ID_1AC9A411BC364711A50CA0F4B5D34094",1)</f>
        <v>=DISPIMG("ID_1AC9A411BC364711A50CA0F4B5D34094",1)</v>
      </c>
      <c r="O18" s="25"/>
      <c r="P18" s="25"/>
    </row>
    <row r="19" s="2" customFormat="1" ht="21" customHeight="1" spans="1:17">
      <c r="A19" s="20"/>
      <c r="B19" s="20"/>
      <c r="C19" s="20"/>
      <c r="D19" s="20"/>
      <c r="E19" s="20"/>
      <c r="F19" s="20"/>
      <c r="G19" s="21"/>
      <c r="H19" s="22">
        <v>1</v>
      </c>
      <c r="I19" s="23"/>
      <c r="J19" s="23"/>
      <c r="K19" s="24" t="inlineStr">
        <is>
          <t>2029-03-01</t>
        </is>
      </c>
      <c r="L19" s="24" t="s">
        <v>34</v>
      </c>
      <c r="M19" s="25" t="s">
        <v>23</v>
      </c>
      <c r="N19" s="25" t="s">
        <v>36</v>
      </c>
      <c r="O19" s="25"/>
      <c r="P19" s="25"/>
    </row>
    <row r="20" s="2" customFormat="1" ht="21" customHeight="1" spans="1:17">
      <c r="A20" s="20">
        <v>11</v>
      </c>
      <c r="B20" s="53" t="str">
        <f>_xlfn.XLOOKUP(D20,[1]Sheet1!$D:$D,[1]Sheet1!$B:$B)</f>
        <v>COACH蔻驰花馥蕊香女士香水EDP简装90ML</v>
      </c>
      <c r="C20" s="53" t="str">
        <f>_xlfn.XLOOKUP(D20,[1]Sheet1!$D:$D,[1]Sheet1!$C:$C)</f>
        <v>法国</v>
      </c>
      <c r="D20" s="20" t="s">
        <v>37</v>
      </c>
      <c r="E20" s="20">
        <f>_xlfn.XLOOKUP(D20,[1]Sheet1!$D:$D,[1]Sheet1!$E:$E)</f>
        <v>250</v>
      </c>
      <c r="F20" s="53" t="str">
        <f>_xlfn.XLOOKUP(D20,[1]Sheet1!$D:$D,[1]Sheet1!$F:$F)</f>
        <v>瓶</v>
      </c>
      <c r="G20" s="22">
        <v>206</v>
      </c>
      <c r="H20" s="23"/>
      <c r="I20" s="23"/>
      <c r="J20" s="23"/>
      <c r="K20" s="24" t="inlineStr">
        <is>
          <t>2027-11-14</t>
        </is>
      </c>
      <c r="L20" s="24" t="s">
        <v>38</v>
      </c>
      <c r="M20" s="25" t="s">
        <v>29</v>
      </c>
      <c r="N20" s="25"/>
      <c r="O20" s="25"/>
      <c r="P20" s="25"/>
    </row>
    <row r="21" s="2" customFormat="1" ht="21" customHeight="1" spans="1:17">
      <c r="A21" s="20"/>
      <c r="B21" s="20"/>
      <c r="C21" s="20"/>
      <c r="D21" s="20"/>
      <c r="E21" s="20"/>
      <c r="F21" s="20"/>
      <c r="G21" s="23">
        <v>1</v>
      </c>
      <c r="I21" s="23"/>
      <c r="J21" s="23"/>
      <c r="K21" s="24" t="inlineStr">
        <is>
          <t>2027-11-14</t>
        </is>
      </c>
      <c r="L21" s="24" t="s">
        <v>38</v>
      </c>
      <c r="M21" s="25"/>
      <c r="N21" s="25" t="s">
        <v>24</v>
      </c>
      <c r="O21" s="25"/>
      <c r="P21" s="25"/>
    </row>
    <row r="22" s="2" customFormat="1" ht="21" customHeight="1" spans="1:17">
      <c r="A22" s="20"/>
      <c r="B22" s="20"/>
      <c r="C22" s="20"/>
      <c r="D22" s="20"/>
      <c r="E22" s="20"/>
      <c r="F22" s="20"/>
      <c r="G22" s="22">
        <v>28</v>
      </c>
      <c r="H22" s="23"/>
      <c r="I22" s="23"/>
      <c r="J22" s="23"/>
      <c r="K22" s="24" t="inlineStr">
        <is>
          <t>2027-10-22</t>
        </is>
      </c>
      <c r="L22" s="24" t="s">
        <v>39</v>
      </c>
      <c r="M22" s="25" t="s">
        <v>29</v>
      </c>
      <c r="N22" s="25"/>
      <c r="O22" s="25"/>
      <c r="P22" s="25"/>
    </row>
    <row r="23" s="2" customFormat="1" ht="21" customHeight="1" spans="1:17">
      <c r="A23" s="20"/>
      <c r="B23" s="20"/>
      <c r="C23" s="20"/>
      <c r="D23" s="20"/>
      <c r="E23" s="20"/>
      <c r="F23" s="20"/>
      <c r="G23" s="23">
        <v>1</v>
      </c>
      <c r="I23" s="23"/>
      <c r="J23" s="23"/>
      <c r="K23" s="24" t="inlineStr">
        <is>
          <t>2027-10-22</t>
        </is>
      </c>
      <c r="L23" s="24" t="s">
        <v>39</v>
      </c>
      <c r="M23" s="25"/>
      <c r="N23" s="25" t="s">
        <v>24</v>
      </c>
      <c r="O23" s="25"/>
      <c r="P23" s="25"/>
    </row>
    <row r="24" s="2" customFormat="1" ht="21" customHeight="1" spans="1:17">
      <c r="A24" s="20"/>
      <c r="B24" s="20"/>
      <c r="C24" s="20"/>
      <c r="D24" s="20"/>
      <c r="E24" s="20"/>
      <c r="F24" s="20"/>
      <c r="G24" s="22">
        <v>1</v>
      </c>
      <c r="H24" s="23"/>
      <c r="I24" s="23"/>
      <c r="J24" s="23"/>
      <c r="K24" s="24" t="inlineStr">
        <is>
          <t>2026-04-25</t>
        </is>
      </c>
      <c r="L24" s="24" t="s">
        <v>40</v>
      </c>
      <c r="M24" s="25" t="s">
        <v>29</v>
      </c>
      <c r="N24" s="25"/>
      <c r="O24" s="25"/>
      <c r="P24" s="25"/>
    </row>
    <row r="25" s="2" customFormat="1" ht="21" customHeight="1" spans="1:17">
      <c r="A25" s="20"/>
      <c r="B25" s="20"/>
      <c r="C25" s="20"/>
      <c r="D25" s="20"/>
      <c r="E25" s="20"/>
      <c r="F25" s="20"/>
      <c r="G25" s="23">
        <v>1</v>
      </c>
      <c r="I25" s="23"/>
      <c r="J25" s="23"/>
      <c r="K25" s="24" t="inlineStr">
        <is>
          <t>2026-04-25</t>
        </is>
      </c>
      <c r="L25" s="24" t="s">
        <v>40</v>
      </c>
      <c r="M25" s="25"/>
      <c r="N25" s="25" t="s">
        <v>24</v>
      </c>
      <c r="O25" s="25"/>
      <c r="P25" s="25"/>
    </row>
    <row r="26" s="2" customFormat="1" ht="21" customHeight="1" spans="1:17">
      <c r="A26" s="20"/>
      <c r="B26" s="20"/>
      <c r="C26" s="20"/>
      <c r="D26" s="20"/>
      <c r="E26" s="20"/>
      <c r="F26" s="20"/>
      <c r="G26" s="22">
        <v>5</v>
      </c>
      <c r="H26" s="23"/>
      <c r="I26" s="23"/>
      <c r="J26" s="23"/>
      <c r="K26" s="24" t="inlineStr">
        <is>
          <t>2029-03-13</t>
        </is>
      </c>
      <c r="L26" s="24" t="s">
        <v>41</v>
      </c>
      <c r="M26" s="25" t="s">
        <v>29</v>
      </c>
      <c r="N26" s="25"/>
      <c r="O26" s="25"/>
      <c r="P26" s="25"/>
    </row>
    <row r="27" s="2" customFormat="1" ht="21" customHeight="1" spans="1:17">
      <c r="A27" s="20"/>
      <c r="B27" s="20"/>
      <c r="C27" s="20"/>
      <c r="D27" s="20"/>
      <c r="E27" s="20"/>
      <c r="F27" s="20"/>
      <c r="G27" s="22">
        <v>1</v>
      </c>
      <c r="I27" s="23"/>
      <c r="J27" s="23"/>
      <c r="K27" s="24" t="inlineStr">
        <is>
          <t>2029-03-13</t>
        </is>
      </c>
      <c r="L27" s="24" t="s">
        <v>41</v>
      </c>
      <c r="M27" s="25"/>
      <c r="N27" s="25" t="s">
        <v>24</v>
      </c>
      <c r="O27" s="25"/>
      <c r="P27" s="25"/>
    </row>
    <row r="28" s="2" customFormat="1" ht="21" customHeight="1" spans="1:17">
      <c r="A28" s="20"/>
      <c r="B28" s="20"/>
      <c r="C28" s="20"/>
      <c r="D28" s="20"/>
      <c r="E28" s="20"/>
      <c r="F28" s="20"/>
      <c r="G28" s="21"/>
      <c r="H28" s="22">
        <v>1</v>
      </c>
      <c r="I28" s="23"/>
      <c r="J28" s="23"/>
      <c r="K28" s="24" t="inlineStr">
        <is>
          <t>2027-11-14</t>
        </is>
      </c>
      <c r="L28" s="24" t="s">
        <v>38</v>
      </c>
      <c r="M28" s="25" t="s">
        <v>23</v>
      </c>
      <c r="N28" s="25" t="str">
        <f>_xlfn.DISPIMG("ID_E956AB3A805D4AA38E9AEBF1A162B305",1)</f>
        <v>=DISPIMG("ID_E956AB3A805D4AA38E9AEBF1A162B305",1)</v>
      </c>
      <c r="O28" s="25"/>
      <c r="P28" s="25"/>
    </row>
    <row r="29" s="2" customFormat="1" ht="21" customHeight="1" spans="1:17">
      <c r="A29" s="20"/>
      <c r="B29" s="20"/>
      <c r="C29" s="20"/>
      <c r="D29" s="20"/>
      <c r="E29" s="20"/>
      <c r="F29" s="20"/>
      <c r="G29" s="21"/>
      <c r="H29" s="22">
        <v>5</v>
      </c>
      <c r="I29" s="23"/>
      <c r="J29" s="23"/>
      <c r="K29" s="24"/>
      <c r="L29" s="24"/>
      <c r="M29" s="25" t="s">
        <v>42</v>
      </c>
      <c r="N29" s="25" t="str">
        <f>_xlfn.DISPIMG("ID_3040C1ED63E5481B919D2E3D6958D516",1)</f>
        <v>=DISPIMG("ID_3040C1ED63E5481B919D2E3D6958D516",1)</v>
      </c>
      <c r="O29" s="25"/>
      <c r="P29" s="25"/>
    </row>
    <row r="30" s="2" customFormat="1" ht="21" customHeight="1" spans="1:17">
      <c r="A30" s="26">
        <v>7</v>
      </c>
      <c r="B30" s="54" t="str">
        <f>_xlfn.XLOOKUP(D30,[1]Sheet1!$D:$D,[1]Sheet1!$B:$B)</f>
        <v>BURBERRY博柏利粉红恋歌香水EDT100ML</v>
      </c>
      <c r="C30" s="54" t="str">
        <f>_xlfn.XLOOKUP(D30,[1]Sheet1!$D:$D,[1]Sheet1!$C:$C)</f>
        <v>西班牙</v>
      </c>
      <c r="D30" s="26" t="s">
        <v>43</v>
      </c>
      <c r="E30" s="26">
        <f>_xlfn.XLOOKUP(D30,[1]Sheet1!$D:$D,[1]Sheet1!$E:$E)</f>
        <v>20</v>
      </c>
      <c r="F30" s="54" t="str">
        <f>_xlfn.XLOOKUP(D30,[1]Sheet1!$D:$D,[1]Sheet1!$F:$F)</f>
        <v>瓶</v>
      </c>
      <c r="G30" s="22">
        <v>17</v>
      </c>
      <c r="H30" s="23"/>
      <c r="I30" s="23"/>
      <c r="J30" s="23"/>
      <c r="K30" s="24" t="inlineStr">
        <is>
          <t>2029-03-02</t>
        </is>
      </c>
      <c r="L30" s="24" t="s">
        <v>44</v>
      </c>
      <c r="M30" s="25" t="s">
        <v>29</v>
      </c>
      <c r="N30" s="25"/>
      <c r="O30" s="25"/>
      <c r="P30" s="25"/>
    </row>
    <row r="31" s="2" customFormat="1" ht="21" customHeight="1" spans="1:17">
      <c r="A31" s="28"/>
      <c r="B31" s="28"/>
      <c r="C31" s="28"/>
      <c r="D31" s="28"/>
      <c r="E31" s="28"/>
      <c r="F31" s="28"/>
      <c r="G31" s="22"/>
      <c r="H31" s="23">
        <v>1</v>
      </c>
      <c r="I31" s="23"/>
      <c r="J31" s="23"/>
      <c r="K31" s="24" t="inlineStr">
        <is>
          <t>2029-03-02</t>
        </is>
      </c>
      <c r="L31" s="24" t="s">
        <v>44</v>
      </c>
      <c r="M31" s="25"/>
      <c r="N31" s="25" t="s">
        <v>24</v>
      </c>
      <c r="O31" s="25"/>
      <c r="P31" s="25"/>
    </row>
    <row r="32" s="2" customFormat="1" ht="21" customHeight="1" spans="1:17">
      <c r="A32" s="28"/>
      <c r="B32" s="28"/>
      <c r="C32" s="28"/>
      <c r="D32" s="28"/>
      <c r="E32" s="28"/>
      <c r="F32" s="28"/>
      <c r="G32" s="22">
        <v>1</v>
      </c>
      <c r="H32" s="23"/>
      <c r="I32" s="23"/>
      <c r="J32" s="23"/>
      <c r="K32" s="24" t="inlineStr">
        <is>
          <t>2029-02-05</t>
        </is>
      </c>
      <c r="L32" s="24" t="s">
        <v>45</v>
      </c>
      <c r="M32" s="25" t="s">
        <v>29</v>
      </c>
      <c r="N32" s="25"/>
      <c r="O32" s="25"/>
      <c r="P32" s="25"/>
    </row>
    <row r="33" s="2" customFormat="1" ht="21" customHeight="1" spans="1:16">
      <c r="A33" s="27"/>
      <c r="B33" s="27"/>
      <c r="C33" s="27"/>
      <c r="D33" s="27"/>
      <c r="E33" s="27"/>
      <c r="F33" s="27"/>
      <c r="G33" s="22"/>
      <c r="H33" s="23">
        <v>1</v>
      </c>
      <c r="I33" s="23"/>
      <c r="J33" s="23"/>
      <c r="K33" s="24" t="inlineStr">
        <is>
          <t>2029-02-05</t>
        </is>
      </c>
      <c r="L33" s="24" t="s">
        <v>45</v>
      </c>
      <c r="M33" s="25"/>
      <c r="N33" s="25" t="s">
        <v>24</v>
      </c>
      <c r="O33" s="25"/>
      <c r="P33" s="25"/>
    </row>
    <row r="34" s="2" customFormat="1" ht="21" customHeight="1" spans="1:16">
      <c r="A34" s="26">
        <v>8</v>
      </c>
      <c r="B34" s="54" t="str">
        <f>_xlfn.XLOOKUP(D34,[1]Sheet1!$D:$D,[1]Sheet1!$B:$B)</f>
        <v>BURBERRY博柏利粉红恋歌香水EDT50ML</v>
      </c>
      <c r="C34" s="54" t="str">
        <f>_xlfn.XLOOKUP(D34,[1]Sheet1!$D:$D,[1]Sheet1!$C:$C)</f>
        <v>西班牙</v>
      </c>
      <c r="D34" s="26" t="s">
        <v>46</v>
      </c>
      <c r="E34" s="26">
        <f>_xlfn.XLOOKUP(D34,[1]Sheet1!$D:$D,[1]Sheet1!$E:$E)</f>
        <v>20</v>
      </c>
      <c r="F34" s="54" t="str">
        <f>_xlfn.XLOOKUP(D34,[1]Sheet1!$D:$D,[1]Sheet1!$F:$F)</f>
        <v>瓶</v>
      </c>
      <c r="G34" s="22">
        <v>19</v>
      </c>
      <c r="H34" s="23"/>
      <c r="I34" s="23"/>
      <c r="J34" s="23"/>
      <c r="K34" s="24" t="inlineStr">
        <is>
          <t>2029-03-03</t>
        </is>
      </c>
      <c r="L34" s="24" t="s">
        <v>21</v>
      </c>
      <c r="M34" s="25" t="s">
        <v>29</v>
      </c>
      <c r="N34" s="25"/>
      <c r="O34" s="25"/>
      <c r="P34" s="25"/>
    </row>
    <row r="35" s="2" customFormat="1" ht="21" customHeight="1" spans="1:16">
      <c r="A35" s="27"/>
      <c r="B35" s="27"/>
      <c r="C35" s="27"/>
      <c r="D35" s="27"/>
      <c r="E35" s="27"/>
      <c r="F35" s="27"/>
      <c r="G35" s="21"/>
      <c r="H35" s="22">
        <v>1</v>
      </c>
      <c r="I35" s="23"/>
      <c r="J35" s="23"/>
      <c r="K35" s="24" t="inlineStr">
        <is>
          <t>2029-03-03</t>
        </is>
      </c>
      <c r="L35" s="24" t="s">
        <v>21</v>
      </c>
      <c r="M35" s="25"/>
      <c r="N35" s="25" t="s">
        <v>24</v>
      </c>
      <c r="O35" s="25"/>
      <c r="P35" s="25"/>
    </row>
    <row r="36" s="2" customFormat="1" ht="21" customHeight="1" spans="1:16">
      <c r="A36" s="26">
        <v>9</v>
      </c>
      <c r="B36" s="54" t="str">
        <f>_xlfn.XLOOKUP(D36,[1]Sheet1!$D:$D,[1]Sheet1!$B:$B)</f>
        <v>BURBERRY博柏利情缘男士香水EDT100ML</v>
      </c>
      <c r="C36" s="54" t="str">
        <f>_xlfn.XLOOKUP(D36,[1]Sheet1!$D:$D,[1]Sheet1!$C:$C)</f>
        <v>西班牙</v>
      </c>
      <c r="D36" s="26" t="s">
        <v>47</v>
      </c>
      <c r="E36" s="26">
        <f>_xlfn.XLOOKUP(D36,[1]Sheet1!$D:$D,[1]Sheet1!$E:$E)</f>
        <v>15</v>
      </c>
      <c r="F36" s="54" t="str">
        <f>_xlfn.XLOOKUP(D36,[1]Sheet1!$D:$D,[1]Sheet1!$F:$F)</f>
        <v>瓶</v>
      </c>
      <c r="G36" s="21"/>
      <c r="H36" s="22">
        <v>14</v>
      </c>
      <c r="I36" s="23"/>
      <c r="J36" s="23"/>
      <c r="K36" s="24" t="inlineStr">
        <is>
          <t>2029-02-20</t>
        </is>
      </c>
      <c r="L36" s="24" t="s">
        <v>48</v>
      </c>
      <c r="M36" s="25" t="s">
        <v>22</v>
      </c>
      <c r="N36" s="25" t="str">
        <f>_xlfn.DISPIMG("ID_8BB0952B1E7147DEB1A9927CBEDA4B2B",1)</f>
        <v>=DISPIMG("ID_8BB0952B1E7147DEB1A9927CBEDA4B2B",1)</v>
      </c>
      <c r="O36" s="25"/>
      <c r="P36" s="25"/>
    </row>
    <row r="37" s="2" customFormat="1" ht="21" customHeight="1" spans="1:16">
      <c r="A37" s="27"/>
      <c r="B37" s="27"/>
      <c r="C37" s="27"/>
      <c r="D37" s="27"/>
      <c r="E37" s="27"/>
      <c r="F37" s="27"/>
      <c r="G37" s="21"/>
      <c r="H37" s="22">
        <v>1</v>
      </c>
      <c r="I37" s="23"/>
      <c r="J37" s="23"/>
      <c r="K37" s="24" t="inlineStr">
        <is>
          <t>2029-02-20</t>
        </is>
      </c>
      <c r="L37" s="24" t="s">
        <v>48</v>
      </c>
      <c r="M37" s="25" t="s">
        <v>22</v>
      </c>
      <c r="N37" s="25" t="s">
        <v>24</v>
      </c>
      <c r="O37" s="25"/>
      <c r="P37" s="25"/>
    </row>
    <row r="38" s="2" customFormat="1" ht="21" customHeight="1" spans="1:16">
      <c r="A38" s="26">
        <v>10</v>
      </c>
      <c r="B38" s="54" t="str">
        <f>_xlfn.XLOOKUP(D38,[1]Sheet1!$D:$D,[1]Sheet1!$B:$B)</f>
        <v>BURBERRY博柏利情缘男士香水EDT50ML</v>
      </c>
      <c r="C38" s="54" t="str">
        <f>_xlfn.XLOOKUP(D38,[1]Sheet1!$D:$D,[1]Sheet1!$C:$C)</f>
        <v>西班牙</v>
      </c>
      <c r="D38" s="26" t="s">
        <v>49</v>
      </c>
      <c r="E38" s="26">
        <f>_xlfn.XLOOKUP(D38,[1]Sheet1!$D:$D,[1]Sheet1!$E:$E)</f>
        <v>15</v>
      </c>
      <c r="F38" s="54" t="str">
        <f>_xlfn.XLOOKUP(D38,[1]Sheet1!$D:$D,[1]Sheet1!$F:$F)</f>
        <v>瓶</v>
      </c>
      <c r="G38" s="21"/>
      <c r="H38" s="22">
        <v>14</v>
      </c>
      <c r="I38" s="23"/>
      <c r="J38" s="23"/>
      <c r="K38" s="24" t="inlineStr">
        <is>
          <t>2029-01-27</t>
        </is>
      </c>
      <c r="L38" s="24" t="s">
        <v>50</v>
      </c>
      <c r="M38" s="25" t="s">
        <v>22</v>
      </c>
      <c r="N38" s="25" t="str">
        <f>_xlfn.DISPIMG("ID_0F559B80C80645FA8B1AC68AA5860AE4",1)</f>
        <v>=DISPIMG("ID_0F559B80C80645FA8B1AC68AA5860AE4",1)</v>
      </c>
      <c r="O38" s="25" t="str">
        <f>_xlfn.DISPIMG("ID_310054F918C9473485B189F62F8EE0CE",1)</f>
        <v>=DISPIMG("ID_310054F918C9473485B189F62F8EE0CE",1)</v>
      </c>
      <c r="P38" s="25"/>
    </row>
    <row r="39" s="2" customFormat="1" ht="21" customHeight="1" spans="1:16">
      <c r="A39" s="27"/>
      <c r="B39" s="27"/>
      <c r="C39" s="27"/>
      <c r="D39" s="27"/>
      <c r="E39" s="27"/>
      <c r="F39" s="27"/>
      <c r="G39" s="21"/>
      <c r="H39" s="22">
        <v>1</v>
      </c>
      <c r="I39" s="23"/>
      <c r="J39" s="23"/>
      <c r="K39" s="24" t="inlineStr">
        <is>
          <t>2029-01-27</t>
        </is>
      </c>
      <c r="L39" s="24" t="s">
        <v>50</v>
      </c>
      <c r="M39" s="25" t="s">
        <v>22</v>
      </c>
      <c r="N39" s="25" t="s">
        <v>24</v>
      </c>
      <c r="O39" s="25"/>
      <c r="P39" s="25"/>
    </row>
    <row r="40" s="2" customFormat="1" ht="21" customHeight="1" spans="1:16">
      <c r="A40" s="26">
        <v>11</v>
      </c>
      <c r="B40" s="54" t="str">
        <f>_xlfn.XLOOKUP(D40,[1]Sheet1!$D:$D,[1]Sheet1!$B:$B)</f>
        <v>BURBERRY博柏利我的博柏利黑色版PARFUM香水90ML</v>
      </c>
      <c r="C40" s="54" t="str">
        <f>_xlfn.XLOOKUP(D40,[1]Sheet1!$D:$D,[1]Sheet1!$C:$C)</f>
        <v>西班牙</v>
      </c>
      <c r="D40" s="26" t="s">
        <v>51</v>
      </c>
      <c r="E40" s="26">
        <f>_xlfn.XLOOKUP(D40,[1]Sheet1!$D:$D,[1]Sheet1!$E:$E)</f>
        <v>15</v>
      </c>
      <c r="F40" s="54" t="str">
        <f>_xlfn.XLOOKUP(D40,[1]Sheet1!$D:$D,[1]Sheet1!$F:$F)</f>
        <v>瓶</v>
      </c>
      <c r="G40" s="21"/>
      <c r="H40" s="22">
        <v>14</v>
      </c>
      <c r="I40" s="23"/>
      <c r="J40" s="23"/>
      <c r="K40" s="24" t="inlineStr">
        <is>
          <t>2028-12-17</t>
        </is>
      </c>
      <c r="L40" s="24" t="s">
        <v>52</v>
      </c>
      <c r="M40" s="25" t="s">
        <v>22</v>
      </c>
      <c r="N40" s="25" t="str">
        <f>_xlfn.DISPIMG("ID_1434E6E116FE460C8C6C2CE34331C294",1)</f>
        <v>=DISPIMG("ID_1434E6E116FE460C8C6C2CE34331C294",1)</v>
      </c>
      <c r="O40" s="25" t="str">
        <f>_xlfn.DISPIMG("ID_33C8E5C2717B4659A60E53171A08D513",1)</f>
        <v>=DISPIMG("ID_33C8E5C2717B4659A60E53171A08D513",1)</v>
      </c>
      <c r="P40" s="25"/>
    </row>
    <row r="41" s="2" customFormat="1" ht="21" customHeight="1" spans="1:16">
      <c r="A41" s="27"/>
      <c r="B41" s="27"/>
      <c r="C41" s="27"/>
      <c r="D41" s="27"/>
      <c r="E41" s="27"/>
      <c r="F41" s="27"/>
      <c r="G41" s="29"/>
      <c r="H41" s="23">
        <v>1</v>
      </c>
      <c r="I41" s="23"/>
      <c r="J41" s="23"/>
      <c r="K41" s="24" t="inlineStr">
        <is>
          <t>2028-12-17</t>
        </is>
      </c>
      <c r="L41" s="24" t="s">
        <v>52</v>
      </c>
      <c r="M41" s="25" t="s">
        <v>22</v>
      </c>
      <c r="N41" s="25" t="s">
        <v>24</v>
      </c>
      <c r="O41" s="25"/>
      <c r="P41" s="25"/>
    </row>
    <row r="42" s="2" customFormat="1" ht="21" customHeight="1" spans="1:16">
      <c r="A42" s="20">
        <v>12</v>
      </c>
      <c r="B42" s="53" t="str">
        <f>_xlfn.XLOOKUP(D42,[1]Sheet1!$D:$D,[1]Sheet1!$B:$B)</f>
        <v>YSL圣罗兰生而不羁男士香水EDP100ML</v>
      </c>
      <c r="C42" s="53" t="str">
        <f>_xlfn.XLOOKUP(D42,[1]Sheet1!$D:$D,[1]Sheet1!$C:$C)</f>
        <v>法国</v>
      </c>
      <c r="D42" s="20" t="s">
        <v>53</v>
      </c>
      <c r="E42" s="20">
        <f>_xlfn.XLOOKUP(D42,[1]Sheet1!$D:$D,[1]Sheet1!$E:$E)</f>
        <v>335</v>
      </c>
      <c r="F42" s="53" t="str">
        <f>_xlfn.XLOOKUP(D42,[1]Sheet1!$D:$D,[1]Sheet1!$F:$F)</f>
        <v>瓶</v>
      </c>
      <c r="G42" s="22">
        <v>104</v>
      </c>
      <c r="H42" s="23"/>
      <c r="I42" s="23"/>
      <c r="J42" s="23"/>
      <c r="K42" s="24" t="inlineStr">
        <is>
          <t>2028-10-01</t>
        </is>
      </c>
      <c r="L42" s="24" t="s">
        <v>54</v>
      </c>
      <c r="M42" s="25" t="s">
        <v>29</v>
      </c>
      <c r="N42" s="25" t="s">
        <v>29</v>
      </c>
      <c r="O42" s="25"/>
      <c r="P42" s="25"/>
    </row>
    <row r="43" s="2" customFormat="1" ht="21" customHeight="1" spans="1:16">
      <c r="A43" s="20"/>
      <c r="B43" s="20"/>
      <c r="C43" s="20"/>
      <c r="D43" s="20"/>
      <c r="E43" s="20"/>
      <c r="F43" s="20"/>
      <c r="G43" s="22">
        <v>229</v>
      </c>
      <c r="H43" s="23"/>
      <c r="I43" s="23"/>
      <c r="J43" s="23"/>
      <c r="K43" s="24" t="inlineStr">
        <is>
          <t>2029-01-01</t>
        </is>
      </c>
      <c r="L43" s="24" t="s">
        <v>55</v>
      </c>
      <c r="M43" s="25" t="s">
        <v>29</v>
      </c>
      <c r="N43" s="25" t="s">
        <v>29</v>
      </c>
      <c r="O43" s="25"/>
      <c r="P43" s="25"/>
    </row>
    <row r="44" s="2" customFormat="1" ht="21" customHeight="1" spans="1:16">
      <c r="A44" s="20"/>
      <c r="B44" s="20"/>
      <c r="C44" s="20"/>
      <c r="D44" s="20"/>
      <c r="E44" s="20"/>
      <c r="F44" s="20"/>
      <c r="G44" s="21"/>
      <c r="H44" s="22">
        <v>1</v>
      </c>
      <c r="I44" s="23"/>
      <c r="J44" s="23"/>
      <c r="K44" s="24" t="inlineStr">
        <is>
          <t>2029-01-01</t>
        </is>
      </c>
      <c r="L44" s="24" t="s">
        <v>55</v>
      </c>
      <c r="M44" s="25" t="s">
        <v>56</v>
      </c>
      <c r="N44" s="25" t="s">
        <v>36</v>
      </c>
      <c r="O44" s="25"/>
      <c r="P44" s="25"/>
    </row>
    <row r="45" s="2" customFormat="1" ht="21" customHeight="1" spans="1:16">
      <c r="A45" s="20"/>
      <c r="B45" s="20"/>
      <c r="C45" s="20"/>
      <c r="D45" s="20"/>
      <c r="E45" s="20"/>
      <c r="F45" s="20"/>
      <c r="G45" s="21"/>
      <c r="H45" s="22">
        <v>1</v>
      </c>
      <c r="I45" s="23"/>
      <c r="J45" s="23"/>
      <c r="K45" s="24" t="inlineStr">
        <is>
          <t>2028-10-01</t>
        </is>
      </c>
      <c r="L45" s="24" t="s">
        <v>54</v>
      </c>
      <c r="M45" s="25" t="s">
        <v>57</v>
      </c>
      <c r="N45" s="25" t="s">
        <v>36</v>
      </c>
      <c r="O45" s="25"/>
      <c r="P45" s="25"/>
    </row>
    <row r="46" s="2" customFormat="1" ht="21" customHeight="1" spans="1:16">
      <c r="A46" s="26">
        <v>13</v>
      </c>
      <c r="B46" s="54" t="str">
        <f>_xlfn.XLOOKUP(D46,[1]Sheet1!$D:$D,[1]Sheet1!$B:$B)</f>
        <v>CALVINKLEIN凯文克莱自由飞扬男士香水EDT50ML</v>
      </c>
      <c r="C46" s="54" t="str">
        <f>_xlfn.XLOOKUP(D46,[1]Sheet1!$D:$D,[1]Sheet1!$C:$C)</f>
        <v>法国</v>
      </c>
      <c r="D46" s="26" t="s">
        <v>58</v>
      </c>
      <c r="E46" s="26">
        <f>_xlfn.XLOOKUP(D46,[1]Sheet1!$D:$D,[1]Sheet1!$E:$E)</f>
        <v>15</v>
      </c>
      <c r="F46" s="54" t="str">
        <f>_xlfn.XLOOKUP(D46,[1]Sheet1!$D:$D,[1]Sheet1!$F:$F)</f>
        <v>瓶</v>
      </c>
      <c r="G46" s="21"/>
      <c r="H46" s="22">
        <v>14</v>
      </c>
      <c r="I46" s="23"/>
      <c r="J46" s="23"/>
      <c r="K46" s="24" t="inlineStr">
        <is>
          <t>2028-12-24</t>
        </is>
      </c>
      <c r="L46" s="24" t="s">
        <v>59</v>
      </c>
      <c r="M46" s="25" t="s">
        <v>22</v>
      </c>
      <c r="N46" s="25" t="str">
        <f>_xlfn.DISPIMG("ID_9CD550B47A604FE1B867D5212BA7D150",1)</f>
        <v>=DISPIMG("ID_9CD550B47A604FE1B867D5212BA7D150",1)</v>
      </c>
      <c r="O46" s="25" t="str">
        <f>_xlfn.DISPIMG("ID_8ECB1BB2E111491287A22AD41408CB9B",1)</f>
        <v>=DISPIMG("ID_8ECB1BB2E111491287A22AD41408CB9B",1)</v>
      </c>
      <c r="P46" s="25"/>
    </row>
    <row r="47" s="2" customFormat="1" ht="21" customHeight="1" spans="1:16">
      <c r="A47" s="27"/>
      <c r="B47" s="27"/>
      <c r="C47" s="27"/>
      <c r="D47" s="27"/>
      <c r="E47" s="27"/>
      <c r="F47" s="27"/>
      <c r="G47" s="21"/>
      <c r="H47" s="22">
        <v>1</v>
      </c>
      <c r="I47" s="23"/>
      <c r="J47" s="23"/>
      <c r="K47" s="24" t="inlineStr">
        <is>
          <t>2028-12-24</t>
        </is>
      </c>
      <c r="L47" s="24" t="s">
        <v>59</v>
      </c>
      <c r="M47" s="25" t="s">
        <v>22</v>
      </c>
      <c r="N47" s="25" t="s">
        <v>24</v>
      </c>
      <c r="O47" s="25"/>
      <c r="P47" s="25"/>
    </row>
    <row r="48" s="2" customFormat="1" ht="21" customHeight="1" spans="1:16">
      <c r="A48" s="20">
        <v>14</v>
      </c>
      <c r="B48" s="53" t="str">
        <f>_xlfn.XLOOKUP(D48,[1]Sheet1!$D:$D,[1]Sheet1!$B:$B)</f>
        <v>CALVINKLEIN凯文克莱自由飞扬男士香水EDT100ML</v>
      </c>
      <c r="C48" s="53" t="str">
        <f>_xlfn.XLOOKUP(D48,[1]Sheet1!$D:$D,[1]Sheet1!$C:$C)</f>
        <v>法国</v>
      </c>
      <c r="D48" s="20" t="s">
        <v>60</v>
      </c>
      <c r="E48" s="20">
        <f>_xlfn.XLOOKUP(D48,[1]Sheet1!$D:$D,[1]Sheet1!$E:$E)</f>
        <v>200</v>
      </c>
      <c r="F48" s="53" t="str">
        <f>_xlfn.XLOOKUP(D48,[1]Sheet1!$D:$D,[1]Sheet1!$F:$F)</f>
        <v>瓶</v>
      </c>
      <c r="G48" s="21"/>
      <c r="H48" s="22">
        <v>190</v>
      </c>
      <c r="I48" s="23"/>
      <c r="J48" s="23"/>
      <c r="K48" s="24" t="inlineStr">
        <is>
          <t>2029-01-23</t>
        </is>
      </c>
      <c r="L48" s="24" t="s">
        <v>61</v>
      </c>
      <c r="M48" s="25" t="s">
        <v>22</v>
      </c>
      <c r="N48" s="25" t="str">
        <f>_xlfn.DISPIMG("ID_5250D161CD2D4042906BB742EDC61F8D",1)</f>
        <v>=DISPIMG("ID_5250D161CD2D4042906BB742EDC61F8D",1)</v>
      </c>
      <c r="O48" s="25" t="str">
        <f>_xlfn.DISPIMG("ID_E3009A2AE3614406B1DF00BA6026239F",1)</f>
        <v>=DISPIMG("ID_E3009A2AE3614406B1DF00BA6026239F",1)</v>
      </c>
      <c r="P48" s="25"/>
    </row>
    <row r="49" s="2" customFormat="1" ht="21" customHeight="1" spans="1:16">
      <c r="A49" s="20"/>
      <c r="B49" s="20"/>
      <c r="C49" s="20"/>
      <c r="D49" s="20"/>
      <c r="E49" s="20"/>
      <c r="F49" s="20"/>
      <c r="G49" s="21"/>
      <c r="H49" s="22">
        <v>6</v>
      </c>
      <c r="I49" s="23"/>
      <c r="J49" s="23"/>
      <c r="K49" s="24" t="inlineStr">
        <is>
          <t>2029-01-23</t>
        </is>
      </c>
      <c r="L49" s="24" t="s">
        <v>61</v>
      </c>
      <c r="M49" s="25" t="s">
        <v>23</v>
      </c>
      <c r="N49" s="25" t="str">
        <f>_xlfn.DISPIMG("ID_AA075A3AA86D47C0A38E83791D719ACA",1)</f>
        <v>=DISPIMG("ID_AA075A3AA86D47C0A38E83791D719ACA",1)</v>
      </c>
      <c r="P49" s="25"/>
    </row>
    <row r="50" s="2" customFormat="1" ht="21" customHeight="1" spans="1:16">
      <c r="A50" s="20"/>
      <c r="B50" s="20"/>
      <c r="C50" s="20"/>
      <c r="D50" s="20"/>
      <c r="E50" s="20"/>
      <c r="F50" s="20"/>
      <c r="G50" s="21"/>
      <c r="H50" s="22">
        <v>1</v>
      </c>
      <c r="I50" s="23"/>
      <c r="J50" s="23"/>
      <c r="K50" s="24" t="inlineStr">
        <is>
          <t>2029-01-23</t>
        </is>
      </c>
      <c r="L50" s="24" t="s">
        <v>61</v>
      </c>
      <c r="M50" s="25" t="s">
        <v>23</v>
      </c>
      <c r="N50" s="25" t="s">
        <v>24</v>
      </c>
      <c r="O50" s="25"/>
      <c r="P50" s="25"/>
    </row>
    <row r="51" s="2" customFormat="1" ht="21" customHeight="1" spans="1:16">
      <c r="A51" s="20"/>
      <c r="B51" s="20"/>
      <c r="C51" s="20"/>
      <c r="D51" s="20"/>
      <c r="E51" s="20"/>
      <c r="F51" s="20"/>
      <c r="G51" s="21"/>
      <c r="H51" s="22">
        <v>3</v>
      </c>
      <c r="I51" s="23"/>
      <c r="J51" s="23"/>
      <c r="K51" s="24" t="inlineStr">
        <is>
          <t>2029-01-23</t>
        </is>
      </c>
      <c r="L51" s="24" t="s">
        <v>61</v>
      </c>
      <c r="M51" s="25" t="s">
        <v>62</v>
      </c>
      <c r="N51" s="25" t="str">
        <f>_xlfn.DISPIMG("ID_9BD51EF5F3A64B8A9F7B561A6D8C742C",1)</f>
        <v>=DISPIMG("ID_9BD51EF5F3A64B8A9F7B561A6D8C742C",1)</v>
      </c>
      <c r="O51" s="25"/>
      <c r="P51" s="25"/>
    </row>
    <row r="52" s="2" customFormat="1" ht="21" customHeight="1" spans="1:16">
      <c r="A52" s="20">
        <v>15</v>
      </c>
      <c r="B52" s="53" t="str">
        <f>_xlfn.XLOOKUP(D52,[1]Sheet1!$D:$D,[1]Sheet1!$B:$B)</f>
        <v>GUCCI古驰绮梦栀子花香女士香水EDP50ML</v>
      </c>
      <c r="C52" s="53" t="str">
        <f>_xlfn.XLOOKUP(D52,[1]Sheet1!$D:$D,[1]Sheet1!$C:$C)</f>
        <v>西班牙</v>
      </c>
      <c r="D52" s="20" t="s">
        <v>63</v>
      </c>
      <c r="E52" s="20">
        <f>_xlfn.XLOOKUP(D52,[1]Sheet1!$D:$D,[1]Sheet1!$E:$E)</f>
        <v>1500</v>
      </c>
      <c r="F52" s="53" t="str">
        <f>_xlfn.XLOOKUP(D52,[1]Sheet1!$D:$D,[1]Sheet1!$F:$F)</f>
        <v>瓶</v>
      </c>
      <c r="G52" s="22">
        <v>1486</v>
      </c>
      <c r="H52" s="23"/>
      <c r="I52" s="23"/>
      <c r="J52" s="23"/>
      <c r="K52" s="24" t="inlineStr">
        <is>
          <t>2029-02-24</t>
        </is>
      </c>
      <c r="L52" s="24" t="s">
        <v>64</v>
      </c>
      <c r="M52" s="25" t="s">
        <v>29</v>
      </c>
      <c r="N52" s="25" t="s">
        <v>29</v>
      </c>
      <c r="O52" s="25"/>
      <c r="P52" s="25"/>
    </row>
    <row r="53" s="2" customFormat="1" ht="21" customHeight="1" spans="1:16">
      <c r="A53" s="20"/>
      <c r="B53" s="20"/>
      <c r="C53" s="20"/>
      <c r="D53" s="20"/>
      <c r="E53" s="20"/>
      <c r="F53" s="20"/>
      <c r="G53" s="21"/>
      <c r="H53" s="22">
        <v>13</v>
      </c>
      <c r="I53" s="23"/>
      <c r="J53" s="23"/>
      <c r="K53" s="24" t="inlineStr">
        <is>
          <t>2029-02-24</t>
        </is>
      </c>
      <c r="L53" s="24" t="s">
        <v>64</v>
      </c>
      <c r="M53" s="25" t="s">
        <v>35</v>
      </c>
      <c r="N53" s="25" t="str">
        <f>_xlfn.DISPIMG("ID_B1C21148D4864D09A288FE302318BD50",1)</f>
        <v>=DISPIMG("ID_B1C21148D4864D09A288FE302318BD50",1)</v>
      </c>
      <c r="O53" s="25" t="str">
        <f>_xlfn.DISPIMG("ID_CB8A76B9E70444648A32FD9CF01D02CA",1)</f>
        <v>=DISPIMG("ID_CB8A76B9E70444648A32FD9CF01D02CA",1)</v>
      </c>
      <c r="P53" s="25"/>
    </row>
    <row r="54" s="2" customFormat="1" ht="21" customHeight="1" spans="1:16">
      <c r="A54" s="20"/>
      <c r="B54" s="20"/>
      <c r="C54" s="20"/>
      <c r="D54" s="20"/>
      <c r="E54" s="20"/>
      <c r="F54" s="20"/>
      <c r="G54" s="21"/>
      <c r="H54" s="22">
        <v>1</v>
      </c>
      <c r="I54" s="23"/>
      <c r="J54" s="23"/>
      <c r="K54" s="24" t="inlineStr">
        <is>
          <t>2029-02-24</t>
        </is>
      </c>
      <c r="L54" s="24" t="s">
        <v>64</v>
      </c>
      <c r="M54" s="25" t="s">
        <v>65</v>
      </c>
      <c r="N54" s="25" t="s">
        <v>36</v>
      </c>
      <c r="O54" s="25"/>
      <c r="P54" s="25"/>
    </row>
    <row r="55" s="2" customFormat="1" ht="21" customHeight="1" spans="1:16">
      <c r="A55" s="26">
        <v>16</v>
      </c>
      <c r="B55" s="54" t="str">
        <f>_xlfn.XLOOKUP(D55,[1]Sheet1!$D:$D,[1]Sheet1!$B:$B)</f>
        <v>GUCCI古驰花悦女士香水EDT100ML</v>
      </c>
      <c r="C55" s="54" t="str">
        <f>_xlfn.XLOOKUP(D55,[1]Sheet1!$D:$D,[1]Sheet1!$C:$C)</f>
        <v>西班牙</v>
      </c>
      <c r="D55" s="26" t="s">
        <v>66</v>
      </c>
      <c r="E55" s="26">
        <f>_xlfn.XLOOKUP(D55,[1]Sheet1!$D:$D,[1]Sheet1!$E:$E)</f>
        <v>300</v>
      </c>
      <c r="F55" s="54" t="str">
        <f>_xlfn.XLOOKUP(D55,[1]Sheet1!$D:$D,[1]Sheet1!$F:$F)</f>
        <v>瓶</v>
      </c>
      <c r="G55" s="22">
        <v>299</v>
      </c>
      <c r="H55" s="23"/>
      <c r="I55" s="23"/>
      <c r="J55" s="23"/>
      <c r="K55" s="24" t="inlineStr">
        <is>
          <t>2029-02-27</t>
        </is>
      </c>
      <c r="L55" s="24" t="s">
        <v>67</v>
      </c>
      <c r="M55" s="25" t="s">
        <v>29</v>
      </c>
      <c r="N55" s="25"/>
      <c r="O55" s="25"/>
      <c r="P55" s="25"/>
    </row>
    <row r="56" s="2" customFormat="1" ht="21" customHeight="1" spans="1:16">
      <c r="A56" s="27"/>
      <c r="B56" s="27"/>
      <c r="C56" s="27"/>
      <c r="D56" s="27"/>
      <c r="E56" s="27"/>
      <c r="F56" s="27"/>
      <c r="G56" s="22"/>
      <c r="H56" s="23">
        <v>1</v>
      </c>
      <c r="I56" s="22"/>
      <c r="J56" s="23"/>
      <c r="K56" s="24" t="inlineStr">
        <is>
          <t>2029-02-27</t>
        </is>
      </c>
      <c r="L56" s="24" t="s">
        <v>67</v>
      </c>
      <c r="M56" s="25"/>
      <c r="N56" s="25" t="s">
        <v>24</v>
      </c>
      <c r="O56" s="25"/>
      <c r="P56" s="25"/>
    </row>
    <row r="57" s="2" customFormat="1" ht="21" customHeight="1" spans="1:16">
      <c r="A57" s="26">
        <v>18</v>
      </c>
      <c r="B57" s="54" t="str">
        <f>_xlfn.XLOOKUP(D57,[1]Sheet1!$D:$D,[1]Sheet1!$B:$B)</f>
        <v>LARTISANPARFUMEUR阿蒂仙之香冥府之路香水EDT100ML</v>
      </c>
      <c r="C57" s="54" t="str">
        <f>_xlfn.XLOOKUP(D57,[1]Sheet1!$D:$D,[1]Sheet1!$C:$C)</f>
        <v>法国</v>
      </c>
      <c r="D57" s="26" t="s">
        <v>68</v>
      </c>
      <c r="E57" s="26">
        <f>_xlfn.XLOOKUP(D57,[1]Sheet1!$D:$D,[1]Sheet1!$E:$E)</f>
        <v>216</v>
      </c>
      <c r="F57" s="54" t="str">
        <f>_xlfn.XLOOKUP(D57,[1]Sheet1!$D:$D,[1]Sheet1!$F:$F)</f>
        <v>瓶</v>
      </c>
      <c r="G57" s="21"/>
      <c r="H57" s="22">
        <v>215</v>
      </c>
      <c r="I57" s="23"/>
      <c r="J57" s="23"/>
      <c r="K57" s="24"/>
      <c r="L57" s="24" t="s">
        <v>69</v>
      </c>
      <c r="M57" s="25" t="s">
        <v>22</v>
      </c>
      <c r="N57" s="25" t="str">
        <f>_xlfn.DISPIMG("ID_CF81817CF14741F5837B07031FCB843F",1)</f>
        <v>=DISPIMG("ID_CF81817CF14741F5837B07031FCB843F",1)</v>
      </c>
      <c r="O57" s="25"/>
      <c r="P57" s="25"/>
    </row>
    <row r="58" s="2" customFormat="1" ht="21" customHeight="1" spans="1:16">
      <c r="A58" s="27"/>
      <c r="B58" s="27"/>
      <c r="C58" s="27"/>
      <c r="D58" s="27"/>
      <c r="E58" s="27"/>
      <c r="F58" s="27"/>
      <c r="G58" s="21"/>
      <c r="H58" s="22">
        <v>1</v>
      </c>
      <c r="I58" s="23"/>
      <c r="J58" s="23"/>
      <c r="K58" s="24"/>
      <c r="L58" s="24" t="s">
        <v>69</v>
      </c>
      <c r="M58" s="25" t="s">
        <v>22</v>
      </c>
      <c r="N58" s="25" t="s">
        <v>24</v>
      </c>
      <c r="O58" s="25"/>
      <c r="P58" s="25"/>
    </row>
    <row r="59" s="2" customFormat="1" ht="21" customHeight="1" spans="1:16">
      <c r="A59" s="26">
        <v>19</v>
      </c>
      <c r="B59" s="54" t="str">
        <f>_xlfn.XLOOKUP(D59,[1]Sheet1!$D:$D,[1]Sheet1!$B:$B)</f>
        <v>阿蒂仙之香冥府之路馥郁版香水EDP100ML</v>
      </c>
      <c r="C59" s="54" t="str">
        <f>_xlfn.XLOOKUP(D59,[1]Sheet1!$D:$D,[1]Sheet1!$C:$C)</f>
        <v>法国</v>
      </c>
      <c r="D59" s="26" t="s">
        <v>70</v>
      </c>
      <c r="E59" s="26">
        <f>_xlfn.XLOOKUP(D59,[1]Sheet1!$D:$D,[1]Sheet1!$E:$E)</f>
        <v>216</v>
      </c>
      <c r="F59" s="54" t="str">
        <f>_xlfn.XLOOKUP(D59,[1]Sheet1!$D:$D,[1]Sheet1!$F:$F)</f>
        <v>瓶</v>
      </c>
      <c r="G59" s="21"/>
      <c r="H59" s="22">
        <v>215</v>
      </c>
      <c r="I59" s="23"/>
      <c r="J59" s="23"/>
      <c r="K59" s="24" t="inlineStr">
        <is>
          <t>2028-03-05</t>
        </is>
      </c>
      <c r="L59" s="24" t="s">
        <v>71</v>
      </c>
      <c r="M59" s="25" t="s">
        <v>22</v>
      </c>
      <c r="N59" s="25" t="str">
        <f>_xlfn.DISPIMG("ID_7F684637CEF94D82B59892E350A7A411",1)</f>
        <v>=DISPIMG("ID_7F684637CEF94D82B59892E350A7A411",1)</v>
      </c>
      <c r="O59" s="25"/>
      <c r="P59" s="25"/>
    </row>
    <row r="60" s="2" customFormat="1" ht="21" customHeight="1" spans="1:16">
      <c r="A60" s="27"/>
      <c r="B60" s="27"/>
      <c r="C60" s="27"/>
      <c r="D60" s="27"/>
      <c r="E60" s="27"/>
      <c r="F60" s="27"/>
      <c r="G60" s="21"/>
      <c r="H60" s="22">
        <v>1</v>
      </c>
      <c r="I60" s="23"/>
      <c r="J60" s="23"/>
      <c r="K60" s="24" t="inlineStr">
        <is>
          <t>2028-03-05</t>
        </is>
      </c>
      <c r="L60" s="24" t="s">
        <v>71</v>
      </c>
      <c r="M60" s="25" t="s">
        <v>22</v>
      </c>
      <c r="N60" s="25" t="s">
        <v>24</v>
      </c>
      <c r="O60" s="25"/>
      <c r="P60" s="25"/>
    </row>
    <row r="61" s="2" customFormat="1" ht="21" customHeight="1" spans="1:16">
      <c r="A61" s="26">
        <v>20</v>
      </c>
      <c r="B61" s="54" t="str">
        <f>_xlfn.XLOOKUP(D61,[1]Sheet1!$D:$D,[1]Sheet1!$B:$B)</f>
        <v>BYKILIAN凯利安天使之享香水EDP50ML</v>
      </c>
      <c r="C61" s="54" t="str">
        <f>_xlfn.XLOOKUP(D61,[1]Sheet1!$D:$D,[1]Sheet1!$C:$C)</f>
        <v>法国</v>
      </c>
      <c r="D61" s="26" t="s">
        <v>72</v>
      </c>
      <c r="E61" s="26">
        <f>_xlfn.XLOOKUP(D61,[1]Sheet1!$D:$D,[1]Sheet1!$E:$E)</f>
        <v>20</v>
      </c>
      <c r="F61" s="54" t="str">
        <f>_xlfn.XLOOKUP(D61,[1]Sheet1!$D:$D,[1]Sheet1!$F:$F)</f>
        <v>瓶</v>
      </c>
      <c r="G61" s="21"/>
      <c r="H61" s="22">
        <v>18</v>
      </c>
      <c r="I61" s="23"/>
      <c r="J61" s="23"/>
      <c r="K61" s="24" t="inlineStr">
        <is>
          <t>2028-02-01</t>
        </is>
      </c>
      <c r="L61" s="24" t="s">
        <v>73</v>
      </c>
      <c r="M61" s="25" t="s">
        <v>22</v>
      </c>
      <c r="N61" s="25" t="str">
        <f>_xlfn.DISPIMG("ID_57E44DD000704AE7B0C4398850715BC8",1)</f>
        <v>=DISPIMG("ID_57E44DD000704AE7B0C4398850715BC8",1)</v>
      </c>
      <c r="O61" s="25"/>
      <c r="P61" s="25"/>
    </row>
    <row r="62" s="2" customFormat="1" ht="21" customHeight="1" spans="1:16">
      <c r="A62" s="28"/>
      <c r="B62" s="28"/>
      <c r="C62" s="28"/>
      <c r="D62" s="28"/>
      <c r="E62" s="28"/>
      <c r="F62" s="28"/>
      <c r="G62" s="21"/>
      <c r="H62" s="22">
        <v>1</v>
      </c>
      <c r="I62" s="23"/>
      <c r="J62" s="23"/>
      <c r="K62" s="24" t="inlineStr">
        <is>
          <t>2028-02-01</t>
        </is>
      </c>
      <c r="L62" s="24" t="s">
        <v>73</v>
      </c>
      <c r="M62" s="25" t="s">
        <v>22</v>
      </c>
      <c r="N62" s="25" t="s">
        <v>24</v>
      </c>
      <c r="O62" s="25"/>
      <c r="P62" s="25"/>
    </row>
    <row r="63" s="2" customFormat="1" ht="21" customHeight="1" spans="1:16">
      <c r="A63" s="27"/>
      <c r="B63" s="27"/>
      <c r="C63" s="27"/>
      <c r="D63" s="27"/>
      <c r="E63" s="27"/>
      <c r="F63" s="27"/>
      <c r="G63" s="21"/>
      <c r="H63" s="22">
        <v>1</v>
      </c>
      <c r="I63" s="23"/>
      <c r="J63" s="23"/>
      <c r="K63" s="24" t="inlineStr">
        <is>
          <t>2028-05-01</t>
        </is>
      </c>
      <c r="L63" s="24" t="s">
        <v>74</v>
      </c>
      <c r="M63" s="25" t="s">
        <v>22</v>
      </c>
      <c r="N63" s="25" t="s">
        <v>36</v>
      </c>
      <c r="O63" s="25"/>
      <c r="P63" s="25"/>
    </row>
    <row r="64" s="2" customFormat="1" ht="21" customHeight="1" spans="1:16">
      <c r="A64" s="26">
        <v>21</v>
      </c>
      <c r="B64" s="54" t="str">
        <f>_xlfn.XLOOKUP(D64,[1]Sheet1!$D:$D,[1]Sheet1!$B:$B)</f>
        <v>BYKILIAN凯利安天使之享香水EDP100ML</v>
      </c>
      <c r="C64" s="54" t="str">
        <f>_xlfn.XLOOKUP(D64,[1]Sheet1!$D:$D,[1]Sheet1!$C:$C)</f>
        <v>法国</v>
      </c>
      <c r="D64" s="26" t="s">
        <v>75</v>
      </c>
      <c r="E64" s="26">
        <f>_xlfn.XLOOKUP(D64,[1]Sheet1!$D:$D,[1]Sheet1!$E:$E)</f>
        <v>20</v>
      </c>
      <c r="F64" s="54" t="str">
        <f>_xlfn.XLOOKUP(D64,[1]Sheet1!$D:$D,[1]Sheet1!$F:$F)</f>
        <v>瓶</v>
      </c>
      <c r="G64" s="21"/>
      <c r="H64" s="22">
        <v>9</v>
      </c>
      <c r="I64" s="23"/>
      <c r="J64" s="23"/>
      <c r="K64" s="24" t="inlineStr">
        <is>
          <t>2028-05-01</t>
        </is>
      </c>
      <c r="L64" s="24" t="s">
        <v>76</v>
      </c>
      <c r="M64" s="25" t="s">
        <v>22</v>
      </c>
      <c r="N64" s="25" t="str">
        <f>_xlfn.DISPIMG("ID_3EF32941345C4BC7A0C641CF0F86CB94",1)</f>
        <v>=DISPIMG("ID_3EF32941345C4BC7A0C641CF0F86CB94",1)</v>
      </c>
      <c r="O64" s="25"/>
      <c r="P64" s="25"/>
    </row>
    <row r="65" s="2" customFormat="1" ht="21" customHeight="1" spans="1:16">
      <c r="A65" s="28"/>
      <c r="B65" s="28"/>
      <c r="C65" s="28"/>
      <c r="D65" s="28"/>
      <c r="E65" s="28"/>
      <c r="F65" s="28"/>
      <c r="G65" s="21"/>
      <c r="H65" s="22">
        <v>1</v>
      </c>
      <c r="I65" s="23"/>
      <c r="J65" s="23"/>
      <c r="K65" s="24" t="inlineStr">
        <is>
          <t>2028-05-01</t>
        </is>
      </c>
      <c r="L65" s="24" t="s">
        <v>76</v>
      </c>
      <c r="M65" s="25" t="s">
        <v>22</v>
      </c>
      <c r="N65" s="25" t="s">
        <v>24</v>
      </c>
      <c r="O65" s="25"/>
      <c r="P65" s="25"/>
    </row>
    <row r="66" s="2" customFormat="1" ht="21" customHeight="1" spans="1:16">
      <c r="A66" s="28"/>
      <c r="B66" s="28"/>
      <c r="C66" s="28"/>
      <c r="D66" s="28"/>
      <c r="E66" s="28"/>
      <c r="F66" s="28"/>
      <c r="G66" s="21"/>
      <c r="H66" s="22">
        <v>9</v>
      </c>
      <c r="I66" s="23"/>
      <c r="J66" s="23"/>
      <c r="K66" s="24" t="inlineStr">
        <is>
          <t>2028-02-01</t>
        </is>
      </c>
      <c r="L66" s="24" t="s">
        <v>73</v>
      </c>
      <c r="M66" s="25" t="s">
        <v>22</v>
      </c>
      <c r="N66" s="25" t="str">
        <f>_xlfn.DISPIMG("ID_F47AD1AB98724BBB97AA7B12278EB23D",1)</f>
        <v>=DISPIMG("ID_F47AD1AB98724BBB97AA7B12278EB23D",1)</v>
      </c>
      <c r="O66" s="25"/>
      <c r="P66" s="25"/>
    </row>
    <row r="67" s="2" customFormat="1" ht="21" customHeight="1" spans="1:16">
      <c r="A67" s="27"/>
      <c r="B67" s="27"/>
      <c r="C67" s="27"/>
      <c r="D67" s="27"/>
      <c r="E67" s="27"/>
      <c r="F67" s="27"/>
      <c r="G67" s="29"/>
      <c r="H67" s="23">
        <v>1</v>
      </c>
      <c r="I67" s="23"/>
      <c r="J67" s="23"/>
      <c r="K67" s="24" t="inlineStr">
        <is>
          <t>2028-02-01</t>
        </is>
      </c>
      <c r="L67" s="24" t="s">
        <v>73</v>
      </c>
      <c r="M67" s="25" t="s">
        <v>22</v>
      </c>
      <c r="N67" s="25" t="s">
        <v>24</v>
      </c>
      <c r="O67" s="25"/>
      <c r="P67" s="25"/>
    </row>
    <row r="68" s="2" customFormat="1" ht="21" customHeight="1" spans="1:16">
      <c r="A68" s="26">
        <v>22</v>
      </c>
      <c r="B68" s="54" t="str">
        <f>_xlfn.XLOOKUP(D68,[1]Sheet1!$D:$D,[1]Sheet1!$B:$B)</f>
        <v>BYKILIAN凯利安极乐版天使之享香水EDP50ML</v>
      </c>
      <c r="C68" s="54" t="str">
        <f>_xlfn.XLOOKUP(D68,[1]Sheet1!$D:$D,[1]Sheet1!$C:$C)</f>
        <v>法国</v>
      </c>
      <c r="D68" s="26" t="s">
        <v>77</v>
      </c>
      <c r="E68" s="26">
        <f>_xlfn.XLOOKUP(D68,[1]Sheet1!$D:$D,[1]Sheet1!$E:$E)</f>
        <v>20</v>
      </c>
      <c r="F68" s="54" t="str">
        <f>_xlfn.XLOOKUP(D68,[1]Sheet1!$D:$D,[1]Sheet1!$F:$F)</f>
        <v>瓶</v>
      </c>
      <c r="H68" s="22">
        <v>19</v>
      </c>
      <c r="I68" s="23"/>
      <c r="J68" s="23"/>
      <c r="K68" s="24" t="inlineStr">
        <is>
          <t>2028-05-01</t>
        </is>
      </c>
      <c r="L68" s="24" t="s">
        <v>74</v>
      </c>
      <c r="M68" s="25" t="s">
        <v>22</v>
      </c>
      <c r="N68" s="25" t="str">
        <f>_xlfn.DISPIMG("ID_828D4A1CACB04352BC15FEFAEF3CC1E4",1)</f>
        <v>=DISPIMG("ID_828D4A1CACB04352BC15FEFAEF3CC1E4",1)</v>
      </c>
      <c r="O68" s="25"/>
      <c r="P68" s="25"/>
    </row>
    <row r="69" s="2" customFormat="1" ht="21" customHeight="1" spans="1:16">
      <c r="A69" s="27"/>
      <c r="B69" s="27"/>
      <c r="C69" s="27"/>
      <c r="D69" s="27"/>
      <c r="E69" s="27"/>
      <c r="F69" s="27"/>
      <c r="G69" s="22"/>
      <c r="H69" s="23">
        <v>1</v>
      </c>
      <c r="I69" s="23"/>
      <c r="J69" s="23"/>
      <c r="K69" s="24" t="inlineStr">
        <is>
          <t>2028-05-01</t>
        </is>
      </c>
      <c r="L69" s="24" t="s">
        <v>74</v>
      </c>
      <c r="M69" s="25" t="s">
        <v>22</v>
      </c>
      <c r="N69" s="25" t="s">
        <v>24</v>
      </c>
      <c r="O69" s="25"/>
      <c r="P69" s="25"/>
    </row>
    <row r="70" s="2" customFormat="1" ht="21" customHeight="1" spans="1:16">
      <c r="A70" s="26">
        <v>23</v>
      </c>
      <c r="B70" s="54" t="str">
        <f>_xlfn.XLOOKUP(D70,[1]Sheet1!$D:$D,[1]Sheet1!$B:$B)</f>
        <v>JOMALONELONDON祖玛珑乌木与佛手柑馥郁香水EDC100ML</v>
      </c>
      <c r="C70" s="54" t="str">
        <f>_xlfn.XLOOKUP(D70,[1]Sheet1!$D:$D,[1]Sheet1!$C:$C)</f>
        <v>英国</v>
      </c>
      <c r="D70" s="26" t="s">
        <v>78</v>
      </c>
      <c r="E70" s="26">
        <f>_xlfn.XLOOKUP(D70,[1]Sheet1!$D:$D,[1]Sheet1!$E:$E)</f>
        <v>100</v>
      </c>
      <c r="F70" s="54" t="str">
        <f>_xlfn.XLOOKUP(D70,[1]Sheet1!$D:$D,[1]Sheet1!$F:$F)</f>
        <v>瓶</v>
      </c>
      <c r="G70" s="22">
        <v>97</v>
      </c>
      <c r="H70" s="23"/>
      <c r="I70" s="23"/>
      <c r="J70" s="23"/>
      <c r="K70" s="24" t="inlineStr">
        <is>
          <t>2028-12-01</t>
        </is>
      </c>
      <c r="L70" s="24" t="s">
        <v>79</v>
      </c>
      <c r="M70" s="25" t="s">
        <v>29</v>
      </c>
      <c r="N70" s="25" t="s">
        <v>29</v>
      </c>
      <c r="O70" s="25"/>
      <c r="P70" s="25"/>
    </row>
    <row r="71" s="2" customFormat="1" ht="21" customHeight="1" spans="1:16">
      <c r="A71" s="28"/>
      <c r="B71" s="28"/>
      <c r="C71" s="28"/>
      <c r="D71" s="28"/>
      <c r="E71" s="28"/>
      <c r="F71" s="28"/>
      <c r="G71" s="21"/>
      <c r="H71" s="22">
        <v>2</v>
      </c>
      <c r="I71" s="23"/>
      <c r="J71" s="23"/>
      <c r="K71" s="24" t="inlineStr">
        <is>
          <t>2028-12-01</t>
        </is>
      </c>
      <c r="L71" s="24" t="s">
        <v>79</v>
      </c>
      <c r="M71" s="25" t="s">
        <v>23</v>
      </c>
      <c r="N71" s="25" t="str">
        <f>_xlfn.DISPIMG("ID_E9D91DAE9D514D54842F2578BA748BF9",1)</f>
        <v>=DISPIMG("ID_E9D91DAE9D514D54842F2578BA748BF9",1)</v>
      </c>
      <c r="O71" s="25" t="str">
        <f>_xlfn.DISPIMG("ID_E8669135FF7443189495426CD3A9CD30",1)</f>
        <v>=DISPIMG("ID_E8669135FF7443189495426CD3A9CD30",1)</v>
      </c>
      <c r="P71" s="25"/>
    </row>
    <row r="72" s="2" customFormat="1" ht="21" customHeight="1" spans="1:16">
      <c r="A72" s="27"/>
      <c r="B72" s="27"/>
      <c r="C72" s="27"/>
      <c r="D72" s="27"/>
      <c r="E72" s="27"/>
      <c r="F72" s="27"/>
      <c r="G72" s="29"/>
      <c r="H72" s="23">
        <v>1</v>
      </c>
      <c r="I72" s="23"/>
      <c r="J72" s="23"/>
      <c r="K72" s="24" t="inlineStr">
        <is>
          <t>2028-12-01</t>
        </is>
      </c>
      <c r="L72" s="24" t="s">
        <v>79</v>
      </c>
      <c r="M72" s="25" t="s">
        <v>23</v>
      </c>
      <c r="N72" s="25" t="s">
        <v>24</v>
      </c>
      <c r="O72" s="25"/>
      <c r="P72" s="25"/>
    </row>
    <row r="73" s="2" customFormat="1" ht="21" customHeight="1" spans="1:16">
      <c r="A73" s="26">
        <v>24</v>
      </c>
      <c r="B73" s="54" t="str">
        <f>_xlfn.XLOOKUP(D73,[1]Sheet1!$D:$D,[1]Sheet1!$B:$B)</f>
        <v>BVLGARI宝格丽白晶香水EDT50ML</v>
      </c>
      <c r="C73" s="54" t="str">
        <f>_xlfn.XLOOKUP(D73,[1]Sheet1!$D:$D,[1]Sheet1!$C:$C)</f>
        <v>意大利</v>
      </c>
      <c r="D73" s="54" t="s">
        <v>80</v>
      </c>
      <c r="E73" s="26">
        <f>_xlfn.XLOOKUP(D73,[1]Sheet1!$D:$D,[1]Sheet1!$E:$E)</f>
        <v>180</v>
      </c>
      <c r="F73" s="54" t="str">
        <f>_xlfn.XLOOKUP(D73,[1]Sheet1!$D:$D,[1]Sheet1!$F:$F)</f>
        <v>瓶</v>
      </c>
      <c r="G73" s="22">
        <v>178</v>
      </c>
      <c r="H73" s="23"/>
      <c r="I73" s="23"/>
      <c r="J73" s="23"/>
      <c r="K73" s="24" t="inlineStr">
        <is>
          <t>2028-11-20</t>
        </is>
      </c>
      <c r="L73" s="24" t="s">
        <v>81</v>
      </c>
      <c r="M73" s="25" t="s">
        <v>29</v>
      </c>
      <c r="N73" s="25" t="s">
        <v>29</v>
      </c>
      <c r="O73" s="25"/>
      <c r="P73" s="25"/>
    </row>
    <row r="74" s="2" customFormat="1" ht="21" customHeight="1" spans="1:16">
      <c r="A74" s="28"/>
      <c r="B74" s="28"/>
      <c r="C74" s="28"/>
      <c r="D74" s="28"/>
      <c r="E74" s="28"/>
      <c r="F74" s="28"/>
      <c r="G74" s="21"/>
      <c r="H74" s="22">
        <v>1</v>
      </c>
      <c r="I74" s="23"/>
      <c r="J74" s="23"/>
      <c r="K74" s="24" t="inlineStr">
        <is>
          <t>2028-11-20</t>
        </is>
      </c>
      <c r="L74" s="24" t="s">
        <v>81</v>
      </c>
      <c r="M74" s="25" t="s">
        <v>23</v>
      </c>
      <c r="N74" s="25" t="str">
        <f>_xlfn.DISPIMG("ID_29976DEF436242B1AF8D51A599C4B7FE",1)</f>
        <v>=DISPIMG("ID_29976DEF436242B1AF8D51A599C4B7FE",1)</v>
      </c>
      <c r="O74" s="25"/>
      <c r="P74" s="25"/>
    </row>
    <row r="75" s="2" customFormat="1" ht="21" customHeight="1" spans="1:16">
      <c r="A75" s="27"/>
      <c r="B75" s="27"/>
      <c r="C75" s="27"/>
      <c r="D75" s="27"/>
      <c r="E75" s="27"/>
      <c r="F75" s="27"/>
      <c r="G75" s="29"/>
      <c r="H75" s="23">
        <v>1</v>
      </c>
      <c r="I75" s="23"/>
      <c r="J75" s="23"/>
      <c r="K75" s="24" t="inlineStr">
        <is>
          <t>2028-11-20</t>
        </is>
      </c>
      <c r="L75" s="24" t="s">
        <v>81</v>
      </c>
      <c r="M75" s="25" t="s">
        <v>23</v>
      </c>
      <c r="N75" s="25" t="s">
        <v>24</v>
      </c>
      <c r="O75" s="25"/>
      <c r="P75" s="25"/>
    </row>
    <row r="76" s="2" customFormat="1" ht="21" customHeight="1" spans="1:16">
      <c r="A76" s="26">
        <v>25</v>
      </c>
      <c r="B76" s="54" t="str">
        <f>_xlfn.XLOOKUP(D76,[1]Sheet1!$D:$D,[1]Sheet1!$B:$B)</f>
        <v>GUCCI古驰竹韵女士香水EDT50ML</v>
      </c>
      <c r="C76" s="54" t="str">
        <f>_xlfn.XLOOKUP(D76,[1]Sheet1!$D:$D,[1]Sheet1!$C:$C)</f>
        <v>西班牙</v>
      </c>
      <c r="D76" s="26" t="s">
        <v>82</v>
      </c>
      <c r="E76" s="26">
        <f>_xlfn.XLOOKUP(D76,[1]Sheet1!$D:$D,[1]Sheet1!$E:$E)</f>
        <v>500</v>
      </c>
      <c r="F76" s="54" t="str">
        <f>_xlfn.XLOOKUP(D76,[1]Sheet1!$D:$D,[1]Sheet1!$F:$F)</f>
        <v>瓶</v>
      </c>
      <c r="G76" s="22">
        <v>499</v>
      </c>
      <c r="H76" s="23"/>
      <c r="I76" s="23"/>
      <c r="J76" s="23"/>
      <c r="K76" s="24" t="inlineStr">
        <is>
          <t>2029-02-04</t>
        </is>
      </c>
      <c r="L76" s="24" t="s">
        <v>83</v>
      </c>
      <c r="M76" s="25" t="s">
        <v>29</v>
      </c>
      <c r="N76" s="25"/>
      <c r="O76" s="25"/>
      <c r="P76" s="25"/>
    </row>
    <row r="77" s="2" customFormat="1" ht="21" customHeight="1" spans="1:16">
      <c r="A77" s="27"/>
      <c r="B77" s="27"/>
      <c r="C77" s="27"/>
      <c r="D77" s="27"/>
      <c r="E77" s="27"/>
      <c r="F77" s="27"/>
      <c r="G77" s="22"/>
      <c r="H77" s="23">
        <v>1</v>
      </c>
      <c r="I77" s="23"/>
      <c r="J77" s="23"/>
      <c r="K77" s="24" t="inlineStr">
        <is>
          <t>2029-02-04</t>
        </is>
      </c>
      <c r="L77" s="24" t="s">
        <v>83</v>
      </c>
      <c r="M77" s="25"/>
      <c r="N77" s="25" t="s">
        <v>24</v>
      </c>
      <c r="O77" s="25"/>
      <c r="P77" s="25"/>
    </row>
    <row r="78" s="2" customFormat="1" ht="21" customHeight="1" spans="1:16">
      <c r="A78" s="20">
        <v>26</v>
      </c>
      <c r="B78" s="53" t="str">
        <f>_xlfn.XLOOKUP(D78,[1]Sheet1!$D:$D,[1]Sheet1!$B:$B)</f>
        <v>VERSACE范思哲粉耀晶钻香水EDT30ML</v>
      </c>
      <c r="C78" s="53" t="str">
        <f>_xlfn.XLOOKUP(D78,[1]Sheet1!$D:$D,[1]Sheet1!$C:$C)</f>
        <v>意大利</v>
      </c>
      <c r="D78" s="20" t="s">
        <v>84</v>
      </c>
      <c r="E78" s="20">
        <f>_xlfn.XLOOKUP(D78,[1]Sheet1!$D:$D,[1]Sheet1!$E:$E)</f>
        <v>2380</v>
      </c>
      <c r="F78" s="53" t="str">
        <f>_xlfn.XLOOKUP(D78,[1]Sheet1!$D:$D,[1]Sheet1!$F:$F)</f>
        <v>瓶</v>
      </c>
      <c r="G78" s="22">
        <v>1191</v>
      </c>
      <c r="H78" s="23"/>
      <c r="I78" s="23"/>
      <c r="J78" s="23"/>
      <c r="K78" s="24"/>
      <c r="L78" s="24" t="s">
        <v>85</v>
      </c>
      <c r="M78" s="25" t="s">
        <v>29</v>
      </c>
      <c r="N78" s="25" t="s">
        <v>29</v>
      </c>
      <c r="O78" s="25"/>
      <c r="P78" s="25"/>
    </row>
    <row r="79" s="2" customFormat="1" ht="21" customHeight="1" spans="1:16">
      <c r="A79" s="20"/>
      <c r="B79" s="20"/>
      <c r="C79" s="20"/>
      <c r="D79" s="20"/>
      <c r="E79" s="20"/>
      <c r="F79" s="20"/>
      <c r="G79" s="22">
        <v>261</v>
      </c>
      <c r="H79" s="23"/>
      <c r="I79" s="23"/>
      <c r="J79" s="23"/>
      <c r="K79" s="24"/>
      <c r="L79" s="24" t="s">
        <v>86</v>
      </c>
      <c r="M79" s="25" t="s">
        <v>29</v>
      </c>
      <c r="N79" s="25"/>
      <c r="O79" s="25"/>
      <c r="P79" s="25"/>
    </row>
    <row r="80" s="2" customFormat="1" ht="21" customHeight="1" spans="1:16">
      <c r="A80" s="20"/>
      <c r="B80" s="20"/>
      <c r="C80" s="20"/>
      <c r="D80" s="20"/>
      <c r="E80" s="20"/>
      <c r="F80" s="20"/>
      <c r="G80" s="22"/>
      <c r="H80" s="23">
        <v>1</v>
      </c>
      <c r="I80" s="23"/>
      <c r="J80" s="23"/>
      <c r="K80" s="24"/>
      <c r="L80" s="24" t="s">
        <v>86</v>
      </c>
      <c r="M80" s="25"/>
      <c r="N80" s="25" t="s">
        <v>24</v>
      </c>
      <c r="O80" s="25"/>
      <c r="P80" s="25"/>
    </row>
    <row r="81" s="2" customFormat="1" ht="21" customHeight="1" spans="1:16">
      <c r="A81" s="20"/>
      <c r="B81" s="20"/>
      <c r="C81" s="20"/>
      <c r="D81" s="20"/>
      <c r="E81" s="20"/>
      <c r="F81" s="20"/>
      <c r="G81" s="22">
        <v>896</v>
      </c>
      <c r="H81" s="23"/>
      <c r="I81" s="23"/>
      <c r="J81" s="23"/>
      <c r="K81" s="24"/>
      <c r="L81" s="24" t="s">
        <v>87</v>
      </c>
      <c r="M81" s="25" t="s">
        <v>29</v>
      </c>
      <c r="N81" s="25"/>
      <c r="O81" s="25"/>
      <c r="P81" s="25"/>
    </row>
    <row r="82" s="2" customFormat="1" ht="21" customHeight="1" spans="1:16">
      <c r="A82" s="20"/>
      <c r="B82" s="20"/>
      <c r="C82" s="20"/>
      <c r="D82" s="20"/>
      <c r="E82" s="20"/>
      <c r="F82" s="20"/>
      <c r="G82" s="22"/>
      <c r="H82" s="23">
        <v>1</v>
      </c>
      <c r="I82" s="23"/>
      <c r="J82" s="23"/>
      <c r="K82" s="24"/>
      <c r="L82" s="24" t="s">
        <v>87</v>
      </c>
      <c r="M82" s="25"/>
      <c r="N82" s="25" t="s">
        <v>24</v>
      </c>
      <c r="O82" s="25"/>
      <c r="P82" s="25"/>
    </row>
    <row r="83" s="2" customFormat="1" ht="21" customHeight="1" spans="1:16">
      <c r="A83" s="20"/>
      <c r="B83" s="20"/>
      <c r="C83" s="20"/>
      <c r="D83" s="20"/>
      <c r="E83" s="20"/>
      <c r="F83" s="20"/>
      <c r="G83" s="22">
        <v>27</v>
      </c>
      <c r="H83" s="23"/>
      <c r="I83" s="23"/>
      <c r="J83" s="23"/>
      <c r="K83" s="24"/>
      <c r="L83" s="24" t="s">
        <v>88</v>
      </c>
      <c r="M83" s="25" t="s">
        <v>29</v>
      </c>
      <c r="N83" s="25" t="s">
        <v>29</v>
      </c>
      <c r="O83" s="25"/>
      <c r="P83" s="25"/>
    </row>
    <row r="84" s="2" customFormat="1" ht="21" customHeight="1" spans="1:16">
      <c r="A84" s="20"/>
      <c r="B84" s="20"/>
      <c r="C84" s="20"/>
      <c r="D84" s="20"/>
      <c r="E84" s="20"/>
      <c r="F84" s="20"/>
      <c r="G84" s="21"/>
      <c r="H84" s="22">
        <v>1</v>
      </c>
      <c r="I84" s="23"/>
      <c r="J84" s="23"/>
      <c r="K84" s="24"/>
      <c r="L84" s="24" t="s">
        <v>85</v>
      </c>
      <c r="M84" s="25" t="s">
        <v>35</v>
      </c>
      <c r="N84" s="25" t="s">
        <v>36</v>
      </c>
      <c r="O84" s="25"/>
      <c r="P84" s="25"/>
    </row>
    <row r="85" s="2" customFormat="1" ht="21" customHeight="1" spans="1:16">
      <c r="A85" s="20"/>
      <c r="B85" s="20"/>
      <c r="C85" s="20"/>
      <c r="D85" s="20"/>
      <c r="E85" s="20"/>
      <c r="F85" s="20"/>
      <c r="G85" s="21"/>
      <c r="H85" s="22">
        <v>1</v>
      </c>
      <c r="I85" s="23"/>
      <c r="J85" s="23"/>
      <c r="K85" s="24"/>
      <c r="L85" s="24" t="s">
        <v>88</v>
      </c>
      <c r="M85" s="25" t="s">
        <v>35</v>
      </c>
      <c r="N85" s="25" t="s">
        <v>36</v>
      </c>
      <c r="O85" s="25"/>
      <c r="P85" s="25"/>
    </row>
    <row r="86" s="2" customFormat="1" ht="21" customHeight="1" spans="1:16">
      <c r="A86" s="20"/>
      <c r="B86" s="20"/>
      <c r="C86" s="20"/>
      <c r="D86" s="20"/>
      <c r="E86" s="20"/>
      <c r="F86" s="20"/>
      <c r="G86" s="21"/>
      <c r="H86" s="22">
        <v>1</v>
      </c>
      <c r="I86" s="23"/>
      <c r="J86" s="23"/>
      <c r="K86" s="24"/>
      <c r="L86" s="24" t="s">
        <v>87</v>
      </c>
      <c r="M86" s="25" t="s">
        <v>56</v>
      </c>
      <c r="N86" s="25" t="str">
        <f>_xlfn.DISPIMG("ID_8DFE9FD776B343A8B6EBFE527BDD156A",1)</f>
        <v>=DISPIMG("ID_8DFE9FD776B343A8B6EBFE527BDD156A",1)</v>
      </c>
      <c r="O86" s="25"/>
      <c r="P86" s="25"/>
    </row>
    <row r="87" s="2" customFormat="1" ht="21" customHeight="1" spans="1:16">
      <c r="A87" s="26">
        <v>27</v>
      </c>
      <c r="B87" s="54" t="s">
        <v>89</v>
      </c>
      <c r="C87" s="30" t="s">
        <v>90</v>
      </c>
      <c r="D87" s="54" t="s">
        <v>91</v>
      </c>
      <c r="E87" s="26">
        <v>200</v>
      </c>
      <c r="F87" s="54" t="s">
        <v>92</v>
      </c>
      <c r="G87" s="22">
        <v>25</v>
      </c>
      <c r="H87" s="23"/>
      <c r="I87" s="23"/>
      <c r="J87" s="23"/>
      <c r="K87" s="24" t="inlineStr">
        <is>
          <t>2027-01-12</t>
        </is>
      </c>
      <c r="L87" s="24" t="s">
        <v>93</v>
      </c>
      <c r="M87" s="25"/>
      <c r="N87" s="25"/>
      <c r="O87" s="25"/>
      <c r="P87" s="25"/>
    </row>
    <row r="88" s="2" customFormat="1" ht="21" customHeight="1" spans="1:16">
      <c r="A88" s="28"/>
      <c r="B88" s="28"/>
      <c r="C88" s="31"/>
      <c r="D88" s="28"/>
      <c r="E88" s="28"/>
      <c r="F88" s="28"/>
      <c r="G88" s="22">
        <v>1</v>
      </c>
      <c r="H88" s="23"/>
      <c r="I88" s="23"/>
      <c r="J88" s="23"/>
      <c r="K88" s="24" t="inlineStr">
        <is>
          <t>2027-01-12</t>
        </is>
      </c>
      <c r="L88" s="24" t="s">
        <v>93</v>
      </c>
      <c r="M88" s="25" t="s">
        <v>24</v>
      </c>
      <c r="N88" s="25"/>
      <c r="O88" s="25"/>
      <c r="P88" s="25"/>
    </row>
    <row r="89" s="2" customFormat="1" ht="21" customHeight="1" spans="1:16">
      <c r="A89" s="28"/>
      <c r="B89" s="28"/>
      <c r="C89" s="31"/>
      <c r="D89" s="28"/>
      <c r="E89" s="28"/>
      <c r="F89" s="28"/>
      <c r="G89" s="22">
        <v>25</v>
      </c>
      <c r="H89" s="23"/>
      <c r="I89" s="23"/>
      <c r="J89" s="23"/>
      <c r="K89" s="24" t="inlineStr">
        <is>
          <t>2027-02-21</t>
        </is>
      </c>
      <c r="L89" s="24" t="s">
        <v>94</v>
      </c>
      <c r="M89" s="25"/>
      <c r="N89" s="25"/>
      <c r="O89" s="25"/>
      <c r="P89" s="25"/>
    </row>
    <row r="90" s="2" customFormat="1" ht="21" customHeight="1" spans="1:16">
      <c r="A90" s="28"/>
      <c r="B90" s="28"/>
      <c r="C90" s="31"/>
      <c r="D90" s="28"/>
      <c r="E90" s="28"/>
      <c r="F90" s="28"/>
      <c r="G90" s="22">
        <v>1</v>
      </c>
      <c r="H90" s="23"/>
      <c r="I90" s="23"/>
      <c r="J90" s="23"/>
      <c r="K90" s="24" t="inlineStr">
        <is>
          <t>2027-02-21</t>
        </is>
      </c>
      <c r="L90" s="24" t="s">
        <v>94</v>
      </c>
      <c r="M90" s="25" t="s">
        <v>24</v>
      </c>
      <c r="N90" s="25"/>
      <c r="O90" s="25"/>
      <c r="P90" s="25"/>
    </row>
    <row r="91" s="2" customFormat="1" ht="21" customHeight="1" spans="1:16">
      <c r="A91" s="28"/>
      <c r="B91" s="28"/>
      <c r="C91" s="31"/>
      <c r="D91" s="28"/>
      <c r="E91" s="28"/>
      <c r="F91" s="28"/>
      <c r="G91" s="22">
        <v>82</v>
      </c>
      <c r="H91" s="23"/>
      <c r="I91" s="23"/>
      <c r="J91" s="23"/>
      <c r="K91" s="24" t="inlineStr">
        <is>
          <t>2027-01-15</t>
        </is>
      </c>
      <c r="L91" s="24" t="s">
        <v>95</v>
      </c>
      <c r="M91" s="25"/>
      <c r="N91" s="25"/>
      <c r="O91" s="25"/>
      <c r="P91" s="25"/>
    </row>
    <row r="92" s="2" customFormat="1" ht="21" customHeight="1" spans="1:16">
      <c r="A92" s="28"/>
      <c r="B92" s="28"/>
      <c r="C92" s="31"/>
      <c r="D92" s="28"/>
      <c r="E92" s="28"/>
      <c r="F92" s="28"/>
      <c r="G92" s="22">
        <v>1</v>
      </c>
      <c r="H92" s="23"/>
      <c r="I92" s="23"/>
      <c r="J92" s="23"/>
      <c r="K92" s="24" t="inlineStr">
        <is>
          <t>2027-01-15</t>
        </is>
      </c>
      <c r="L92" s="24" t="s">
        <v>95</v>
      </c>
      <c r="M92" s="25" t="s">
        <v>24</v>
      </c>
      <c r="N92" s="25"/>
      <c r="O92" s="25"/>
      <c r="P92" s="25"/>
    </row>
    <row r="93" s="2" customFormat="1" ht="21" customHeight="1" spans="1:16">
      <c r="A93" s="28"/>
      <c r="B93" s="28"/>
      <c r="C93" s="31"/>
      <c r="D93" s="28"/>
      <c r="E93" s="28"/>
      <c r="F93" s="28"/>
      <c r="G93" s="22">
        <v>64</v>
      </c>
      <c r="H93" s="23"/>
      <c r="I93" s="23"/>
      <c r="J93" s="23"/>
      <c r="K93" s="24" t="inlineStr">
        <is>
          <t>2027-02-21</t>
        </is>
      </c>
      <c r="L93" s="24" t="s">
        <v>96</v>
      </c>
      <c r="M93" s="25"/>
      <c r="N93" s="25"/>
      <c r="O93" s="25"/>
      <c r="P93" s="25"/>
    </row>
    <row r="94" s="2" customFormat="1" ht="21" customHeight="1" spans="1:16">
      <c r="A94" s="27"/>
      <c r="B94" s="27"/>
      <c r="C94" s="31"/>
      <c r="D94" s="27"/>
      <c r="E94" s="27"/>
      <c r="F94" s="27"/>
      <c r="G94" s="23">
        <v>1</v>
      </c>
      <c r="H94" s="23"/>
      <c r="I94" s="23"/>
      <c r="J94" s="23"/>
      <c r="K94" s="24" t="inlineStr">
        <is>
          <t>2027-02-21</t>
        </is>
      </c>
      <c r="L94" s="24" t="s">
        <v>96</v>
      </c>
      <c r="M94" s="25" t="s">
        <v>24</v>
      </c>
      <c r="N94" s="25"/>
      <c r="O94" s="25"/>
      <c r="P94" s="25"/>
    </row>
    <row r="95" s="2" customFormat="1" ht="21" customHeight="1" spans="1:16">
      <c r="A95" s="26">
        <v>28</v>
      </c>
      <c r="B95" s="54" t="s">
        <v>97</v>
      </c>
      <c r="C95" s="31"/>
      <c r="D95" s="54" t="s">
        <v>98</v>
      </c>
      <c r="E95" s="26">
        <v>200</v>
      </c>
      <c r="F95" s="54" t="s">
        <v>92</v>
      </c>
      <c r="G95" s="22">
        <v>25</v>
      </c>
      <c r="H95" s="23"/>
      <c r="I95" s="23"/>
      <c r="J95" s="23"/>
      <c r="K95" s="24" t="inlineStr">
        <is>
          <t>2027-01-12</t>
        </is>
      </c>
      <c r="L95" s="24" t="s">
        <v>93</v>
      </c>
      <c r="M95" s="25"/>
      <c r="N95" s="25"/>
      <c r="O95" s="25"/>
      <c r="P95" s="25"/>
    </row>
    <row r="96" s="2" customFormat="1" ht="21" customHeight="1" spans="1:16">
      <c r="A96" s="28"/>
      <c r="B96" s="28"/>
      <c r="C96" s="31"/>
      <c r="D96" s="28"/>
      <c r="E96" s="28"/>
      <c r="F96" s="28"/>
      <c r="G96" s="22">
        <v>1</v>
      </c>
      <c r="H96" s="32"/>
      <c r="I96" s="32"/>
      <c r="J96" s="32"/>
      <c r="K96" s="33" t="inlineStr">
        <is>
          <t>2027-01-12</t>
        </is>
      </c>
      <c r="L96" s="24" t="s">
        <v>93</v>
      </c>
      <c r="M96" s="25" t="s">
        <v>24</v>
      </c>
      <c r="N96" s="34"/>
      <c r="O96" s="25"/>
      <c r="P96" s="25"/>
    </row>
    <row r="97" s="2" customFormat="1" ht="21" customHeight="1" spans="1:16">
      <c r="A97" s="28"/>
      <c r="B97" s="28"/>
      <c r="C97" s="31"/>
      <c r="D97" s="28"/>
      <c r="E97" s="28"/>
      <c r="F97" s="28"/>
      <c r="G97" s="22">
        <v>25</v>
      </c>
      <c r="H97" s="32"/>
      <c r="I97" s="32"/>
      <c r="J97" s="32"/>
      <c r="K97" s="33" t="inlineStr">
        <is>
          <t>2027-02-21</t>
        </is>
      </c>
      <c r="L97" s="24" t="s">
        <v>94</v>
      </c>
      <c r="M97" s="25"/>
      <c r="N97" s="34"/>
      <c r="O97" s="25"/>
      <c r="P97" s="25"/>
    </row>
    <row r="98" s="2" customFormat="1" ht="21" customHeight="1" spans="1:16">
      <c r="A98" s="28"/>
      <c r="B98" s="28"/>
      <c r="C98" s="31"/>
      <c r="D98" s="28"/>
      <c r="E98" s="28"/>
      <c r="F98" s="28"/>
      <c r="G98" s="22">
        <v>1</v>
      </c>
      <c r="H98" s="32"/>
      <c r="I98" s="32"/>
      <c r="J98" s="32"/>
      <c r="K98" s="33" t="inlineStr">
        <is>
          <t>2027-02-21</t>
        </is>
      </c>
      <c r="L98" s="24" t="s">
        <v>94</v>
      </c>
      <c r="M98" s="25" t="s">
        <v>24</v>
      </c>
      <c r="N98" s="34"/>
      <c r="O98" s="25"/>
      <c r="P98" s="25"/>
    </row>
    <row r="99" s="2" customFormat="1" ht="21" customHeight="1" spans="1:16">
      <c r="A99" s="28"/>
      <c r="B99" s="28"/>
      <c r="C99" s="31"/>
      <c r="D99" s="28"/>
      <c r="E99" s="28"/>
      <c r="F99" s="28"/>
      <c r="G99" s="22">
        <v>82</v>
      </c>
      <c r="H99" s="32"/>
      <c r="I99" s="32"/>
      <c r="J99" s="32"/>
      <c r="K99" s="33" t="inlineStr">
        <is>
          <t>2027-01-15</t>
        </is>
      </c>
      <c r="L99" s="24" t="s">
        <v>95</v>
      </c>
      <c r="M99" s="25"/>
      <c r="N99" s="34"/>
      <c r="O99" s="25"/>
      <c r="P99" s="25"/>
    </row>
    <row r="100" s="2" customFormat="1" ht="21" customHeight="1" spans="1:16">
      <c r="A100" s="28"/>
      <c r="B100" s="28"/>
      <c r="C100" s="31"/>
      <c r="D100" s="28"/>
      <c r="E100" s="28"/>
      <c r="F100" s="28"/>
      <c r="G100" s="22">
        <v>1</v>
      </c>
      <c r="H100" s="32"/>
      <c r="I100" s="32"/>
      <c r="J100" s="32"/>
      <c r="K100" s="33" t="inlineStr">
        <is>
          <t>2027-01-15</t>
        </is>
      </c>
      <c r="L100" s="24" t="s">
        <v>95</v>
      </c>
      <c r="M100" s="25" t="s">
        <v>24</v>
      </c>
      <c r="N100" s="34"/>
      <c r="O100" s="25"/>
      <c r="P100" s="25"/>
    </row>
    <row r="101" s="2" customFormat="1" ht="21" customHeight="1" spans="1:16">
      <c r="A101" s="28"/>
      <c r="B101" s="28"/>
      <c r="C101" s="31"/>
      <c r="D101" s="28"/>
      <c r="E101" s="28"/>
      <c r="F101" s="28"/>
      <c r="G101" s="22">
        <v>64</v>
      </c>
      <c r="H101" s="32"/>
      <c r="I101" s="32"/>
      <c r="J101" s="32"/>
      <c r="K101" s="33" t="inlineStr">
        <is>
          <t>2027-02-21</t>
        </is>
      </c>
      <c r="L101" s="24" t="s">
        <v>96</v>
      </c>
      <c r="M101" s="25"/>
      <c r="N101" s="34"/>
      <c r="O101" s="25"/>
      <c r="P101" s="25"/>
    </row>
    <row r="102" s="2" customFormat="1" ht="21" customHeight="1" spans="1:16">
      <c r="A102" s="27"/>
      <c r="B102" s="27"/>
      <c r="C102" s="35"/>
      <c r="D102" s="27"/>
      <c r="E102" s="27"/>
      <c r="F102" s="27"/>
      <c r="G102" s="23">
        <v>1</v>
      </c>
      <c r="H102" s="32"/>
      <c r="I102" s="32"/>
      <c r="J102" s="32"/>
      <c r="K102" s="33" t="inlineStr">
        <is>
          <t>2027-02-21</t>
        </is>
      </c>
      <c r="L102" s="24" t="s">
        <v>96</v>
      </c>
      <c r="M102" s="25" t="s">
        <v>24</v>
      </c>
      <c r="N102" s="34"/>
      <c r="O102" s="25"/>
      <c r="P102" s="25"/>
    </row>
    <row r="103" s="2" customFormat="1" ht="21" customHeight="1" spans="1:16">
      <c r="A103" s="23">
        <v>29</v>
      </c>
      <c r="B103" s="55" t="s">
        <v>99</v>
      </c>
      <c r="C103" s="55" t="s">
        <v>100</v>
      </c>
      <c r="D103" s="55" t="s">
        <v>101</v>
      </c>
      <c r="E103" s="23">
        <v>100</v>
      </c>
      <c r="F103" s="55" t="s">
        <v>92</v>
      </c>
      <c r="G103" s="32">
        <v>100</v>
      </c>
      <c r="H103" s="32"/>
      <c r="I103" s="32"/>
      <c r="J103" s="32"/>
      <c r="K103" s="33" t="s">
        <v>102</v>
      </c>
      <c r="L103" s="33" t="s">
        <v>103</v>
      </c>
      <c r="M103" s="34" t="s">
        <v>104</v>
      </c>
      <c r="N103" s="34" t="s">
        <v>105</v>
      </c>
      <c r="O103" s="36" t="s">
        <v>106</v>
      </c>
      <c r="P103" s="25"/>
    </row>
    <row r="104" s="2" customFormat="1" ht="21" customHeight="1" spans="1:16">
      <c r="A104" s="23">
        <v>30</v>
      </c>
      <c r="B104" s="55" t="s">
        <v>107</v>
      </c>
      <c r="C104" s="55" t="s">
        <v>100</v>
      </c>
      <c r="D104" s="55" t="s">
        <v>108</v>
      </c>
      <c r="E104" s="23">
        <v>150</v>
      </c>
      <c r="F104" s="55" t="s">
        <v>92</v>
      </c>
      <c r="G104" s="32">
        <v>150</v>
      </c>
      <c r="H104" s="32"/>
      <c r="I104" s="32"/>
      <c r="J104" s="32"/>
      <c r="K104" s="33" t="s">
        <v>102</v>
      </c>
      <c r="L104" s="33" t="s">
        <v>103</v>
      </c>
      <c r="M104" s="34" t="s">
        <v>109</v>
      </c>
      <c r="N104" s="34" t="s">
        <v>105</v>
      </c>
      <c r="O104" s="36"/>
      <c r="P104" s="25"/>
    </row>
    <row r="105" s="2" customFormat="1" ht="21" customHeight="1" spans="1:16">
      <c r="A105" s="23">
        <v>31</v>
      </c>
      <c r="B105" s="55" t="s">
        <v>110</v>
      </c>
      <c r="C105" s="55" t="s">
        <v>100</v>
      </c>
      <c r="D105" s="55" t="s">
        <v>111</v>
      </c>
      <c r="E105" s="23">
        <v>150</v>
      </c>
      <c r="F105" s="55" t="s">
        <v>92</v>
      </c>
      <c r="G105" s="32">
        <v>150</v>
      </c>
      <c r="H105" s="32"/>
      <c r="I105" s="32"/>
      <c r="J105" s="32"/>
      <c r="K105" s="33" t="s">
        <v>102</v>
      </c>
      <c r="L105" s="33" t="s">
        <v>103</v>
      </c>
      <c r="M105" s="34" t="s">
        <v>109</v>
      </c>
      <c r="N105" s="34" t="s">
        <v>105</v>
      </c>
      <c r="O105" s="36"/>
      <c r="P105" s="25"/>
    </row>
    <row r="106" s="2" customFormat="1" ht="21" customHeight="1" spans="1:16">
      <c r="A106" s="23">
        <v>32</v>
      </c>
      <c r="B106" s="55" t="s">
        <v>112</v>
      </c>
      <c r="C106" s="55" t="s">
        <v>100</v>
      </c>
      <c r="D106" s="55" t="s">
        <v>113</v>
      </c>
      <c r="E106" s="23">
        <v>100</v>
      </c>
      <c r="F106" s="55" t="s">
        <v>92</v>
      </c>
      <c r="G106" s="32">
        <v>100</v>
      </c>
      <c r="H106" s="32"/>
      <c r="I106" s="32"/>
      <c r="J106" s="32"/>
      <c r="K106" s="33" t="s">
        <v>102</v>
      </c>
      <c r="L106" s="33" t="s">
        <v>103</v>
      </c>
      <c r="M106" s="34" t="s">
        <v>104</v>
      </c>
      <c r="N106" s="34" t="s">
        <v>105</v>
      </c>
      <c r="O106" s="36"/>
      <c r="P106" s="25"/>
    </row>
    <row r="107" s="2" customFormat="1" ht="21" customHeight="1" spans="1:16">
      <c r="A107" s="26">
        <v>33</v>
      </c>
      <c r="B107" s="54" t="s">
        <v>114</v>
      </c>
      <c r="C107" s="54" t="s">
        <v>100</v>
      </c>
      <c r="D107" s="54" t="s">
        <v>115</v>
      </c>
      <c r="E107" s="26">
        <v>100</v>
      </c>
      <c r="F107" s="54" t="s">
        <v>92</v>
      </c>
      <c r="G107" s="22">
        <v>99</v>
      </c>
      <c r="H107" s="23"/>
      <c r="I107" s="23"/>
      <c r="J107" s="23"/>
      <c r="K107" s="24" t="inlineStr">
        <is>
          <t>2028-08-01</t>
        </is>
      </c>
      <c r="L107" s="24" t="s">
        <v>116</v>
      </c>
      <c r="M107" s="25"/>
      <c r="N107" s="25"/>
      <c r="O107" s="25"/>
      <c r="P107" s="25"/>
    </row>
    <row r="108" s="2" customFormat="1" ht="21" customHeight="1" spans="1:16">
      <c r="A108" s="27"/>
      <c r="B108" s="27"/>
      <c r="C108" s="27"/>
      <c r="D108" s="27"/>
      <c r="E108" s="27"/>
      <c r="F108" s="27"/>
      <c r="G108" s="23">
        <v>1</v>
      </c>
      <c r="H108" s="37"/>
      <c r="I108" s="38"/>
      <c r="J108" s="38"/>
      <c r="K108" s="39" t="inlineStr">
        <is>
          <t>2028-08-01</t>
        </is>
      </c>
      <c r="L108" s="24" t="s">
        <v>116</v>
      </c>
      <c r="M108" s="25" t="s">
        <v>24</v>
      </c>
    </row>
    <row r="109" s="2" customFormat="1" ht="21" customHeight="1" spans="1:16">
      <c r="A109" s="14" t="s">
        <v>117</v>
      </c>
      <c r="B109" s="40"/>
      <c r="C109" s="41"/>
      <c r="D109" s="39"/>
      <c r="E109" s="37">
        <f>SUM(E6:E107)</f>
        <v>8394</v>
      </c>
      <c r="F109" s="42"/>
      <c r="G109" s="37">
        <f>SUM(G6:G108)</f>
        <v>7290</v>
      </c>
      <c r="H109" s="37">
        <f>SUM(H6:H108)</f>
        <v>1104</v>
      </c>
      <c r="I109" s="38">
        <f>SUM(I6:I107)</f>
        <v>0</v>
      </c>
      <c r="J109" s="38">
        <f>SUM(J6:J107)</f>
        <v>0</v>
      </c>
      <c r="K109" s="39"/>
      <c r="L109" s="39"/>
    </row>
    <row r="110" s="3" customFormat="1" ht="21" customHeight="1" spans="1:16">
      <c r="A110" s="14"/>
      <c r="B110" s="40"/>
      <c r="C110" s="41"/>
      <c r="D110" s="39"/>
      <c r="E110" s="37"/>
      <c r="F110" s="42"/>
      <c r="G110" s="37"/>
      <c r="H110" s="37"/>
      <c r="I110" s="16" t="s">
        <v>118</v>
      </c>
      <c r="J110" s="16"/>
      <c r="K110" s="39"/>
      <c r="L110" s="39"/>
    </row>
    <row r="111" ht="26.1" customHeight="1" spans="1:16">
      <c r="A111" s="16" t="s">
        <v>119</v>
      </c>
      <c r="B111" s="16" t="s">
        <v>120</v>
      </c>
      <c r="C111" s="16"/>
      <c r="D111" s="19"/>
      <c r="E111" s="16"/>
      <c r="F111" s="43"/>
      <c r="G111" s="16">
        <f>SUM(G109:H110)</f>
        <v>8394</v>
      </c>
      <c r="H111" s="16"/>
      <c r="I111" s="16"/>
      <c r="J111" s="40"/>
      <c r="K111" s="19"/>
      <c r="L111" s="19"/>
    </row>
    <row r="112" s="4" customFormat="1" ht="26.1" customHeight="1" spans="1:16">
      <c r="A112" s="44" t="s">
        <v>121</v>
      </c>
      <c r="B112" s="43"/>
      <c r="C112" s="45"/>
      <c r="D112" s="45"/>
      <c r="E112" s="45"/>
      <c r="F112" s="45"/>
      <c r="G112" s="45"/>
      <c r="H112" s="45"/>
      <c r="I112" s="45"/>
      <c r="J112" s="46" t="s">
        <v>122</v>
      </c>
      <c r="K112" s="47"/>
      <c r="L112" s="47"/>
    </row>
    <row r="113" s="4" customFormat="1" ht="18" customHeight="1" spans="1:12">
      <c r="A113" s="45" t="s">
        <v>123</v>
      </c>
      <c r="B113" s="43" t="s">
        <v>124</v>
      </c>
      <c r="C113" s="45"/>
      <c r="D113" s="45"/>
      <c r="E113" s="45"/>
      <c r="F113" s="45"/>
      <c r="G113" s="45"/>
      <c r="H113" s="45"/>
      <c r="I113" s="45"/>
      <c r="J113" s="46"/>
      <c r="K113" s="47"/>
      <c r="L113" s="47"/>
    </row>
    <row r="114" ht="15.75" customHeight="1" spans="1:12">
      <c r="A114" s="48" t="s">
        <v>125</v>
      </c>
      <c r="B114" s="49"/>
      <c r="C114" s="50"/>
      <c r="D114" s="50"/>
      <c r="E114" s="48"/>
      <c r="F114" s="51"/>
      <c r="G114" s="48"/>
      <c r="H114" s="48"/>
      <c r="I114" s="48"/>
      <c r="J114" s="48"/>
      <c r="K114" s="52"/>
      <c r="L114" s="52"/>
    </row>
    <row r="119" spans="1:12">
      <c r="B119" s="6" t="s">
        <v>126</v>
      </c>
    </row>
  </sheetData>
  <mergeCells count="198">
    <mergeCell ref="A1:L1"/>
    <mergeCell ref="K2:L2"/>
    <mergeCell ref="K3:L3"/>
    <mergeCell ref="G4:H4"/>
    <mergeCell ref="I4:J4"/>
    <mergeCell ref="G111:H111"/>
    <mergeCell ref="A112:I112"/>
    <mergeCell ref="A114:L114"/>
    <mergeCell ref="A4:A5"/>
    <mergeCell ref="A6:A8"/>
    <mergeCell ref="A9:A10"/>
    <mergeCell ref="A11:A14"/>
    <mergeCell ref="A15:A16"/>
    <mergeCell ref="A17:A19"/>
    <mergeCell ref="A20:A29"/>
    <mergeCell ref="A30:A33"/>
    <mergeCell ref="A34:A35"/>
    <mergeCell ref="A36:A37"/>
    <mergeCell ref="A38:A39"/>
    <mergeCell ref="A40:A41"/>
    <mergeCell ref="A42:A45"/>
    <mergeCell ref="A46:A47"/>
    <mergeCell ref="A48:A51"/>
    <mergeCell ref="A52:A54"/>
    <mergeCell ref="A55:A56"/>
    <mergeCell ref="A57:A58"/>
    <mergeCell ref="A59:A60"/>
    <mergeCell ref="A61:A63"/>
    <mergeCell ref="A64:A67"/>
    <mergeCell ref="A68:A69"/>
    <mergeCell ref="A70:A72"/>
    <mergeCell ref="A73:A75"/>
    <mergeCell ref="A76:A77"/>
    <mergeCell ref="A78:A86"/>
    <mergeCell ref="A87:A94"/>
    <mergeCell ref="A95:A102"/>
    <mergeCell ref="A107:A108"/>
    <mergeCell ref="A109:A110"/>
    <mergeCell ref="B4:B5"/>
    <mergeCell ref="B6:B8"/>
    <mergeCell ref="B9:B10"/>
    <mergeCell ref="B11:B14"/>
    <mergeCell ref="B15:B16"/>
    <mergeCell ref="B17:B19"/>
    <mergeCell ref="B20:B29"/>
    <mergeCell ref="B30:B33"/>
    <mergeCell ref="B34:B35"/>
    <mergeCell ref="B36:B37"/>
    <mergeCell ref="B38:B39"/>
    <mergeCell ref="B40:B41"/>
    <mergeCell ref="B42:B45"/>
    <mergeCell ref="B46:B47"/>
    <mergeCell ref="B48:B51"/>
    <mergeCell ref="B52:B54"/>
    <mergeCell ref="B55:B56"/>
    <mergeCell ref="B57:B58"/>
    <mergeCell ref="B59:B60"/>
    <mergeCell ref="B61:B63"/>
    <mergeCell ref="B64:B67"/>
    <mergeCell ref="B68:B69"/>
    <mergeCell ref="B70:B72"/>
    <mergeCell ref="B73:B75"/>
    <mergeCell ref="B76:B77"/>
    <mergeCell ref="B78:B86"/>
    <mergeCell ref="B87:B94"/>
    <mergeCell ref="B95:B102"/>
    <mergeCell ref="B107:B108"/>
    <mergeCell ref="B109:B110"/>
    <mergeCell ref="C4:C5"/>
    <mergeCell ref="C6:C8"/>
    <mergeCell ref="C9:C10"/>
    <mergeCell ref="C11:C14"/>
    <mergeCell ref="C15:C16"/>
    <mergeCell ref="C17:C19"/>
    <mergeCell ref="C20:C29"/>
    <mergeCell ref="C30:C33"/>
    <mergeCell ref="C34:C35"/>
    <mergeCell ref="C36:C37"/>
    <mergeCell ref="C38:C39"/>
    <mergeCell ref="C40:C41"/>
    <mergeCell ref="C42:C45"/>
    <mergeCell ref="C46:C47"/>
    <mergeCell ref="C48:C51"/>
    <mergeCell ref="C52:C54"/>
    <mergeCell ref="C55:C56"/>
    <mergeCell ref="C57:C58"/>
    <mergeCell ref="C59:C60"/>
    <mergeCell ref="C61:C63"/>
    <mergeCell ref="C64:C67"/>
    <mergeCell ref="C68:C69"/>
    <mergeCell ref="C70:C72"/>
    <mergeCell ref="C73:C75"/>
    <mergeCell ref="C76:C77"/>
    <mergeCell ref="C78:C86"/>
    <mergeCell ref="C87:C102"/>
    <mergeCell ref="C107:C108"/>
    <mergeCell ref="C109:C110"/>
    <mergeCell ref="D4:D5"/>
    <mergeCell ref="D6:D8"/>
    <mergeCell ref="D9:D10"/>
    <mergeCell ref="D11:D14"/>
    <mergeCell ref="D15:D16"/>
    <mergeCell ref="D17:D19"/>
    <mergeCell ref="D20:D29"/>
    <mergeCell ref="D30:D33"/>
    <mergeCell ref="D34:D35"/>
    <mergeCell ref="D36:D37"/>
    <mergeCell ref="D38:D39"/>
    <mergeCell ref="D40:D41"/>
    <mergeCell ref="D42:D45"/>
    <mergeCell ref="D46:D47"/>
    <mergeCell ref="D48:D51"/>
    <mergeCell ref="D52:D54"/>
    <mergeCell ref="D55:D56"/>
    <mergeCell ref="D57:D58"/>
    <mergeCell ref="D59:D60"/>
    <mergeCell ref="D61:D63"/>
    <mergeCell ref="D64:D67"/>
    <mergeCell ref="D68:D69"/>
    <mergeCell ref="D70:D72"/>
    <mergeCell ref="D73:D75"/>
    <mergeCell ref="D76:D77"/>
    <mergeCell ref="D78:D86"/>
    <mergeCell ref="D87:D94"/>
    <mergeCell ref="D95:D102"/>
    <mergeCell ref="D107:D108"/>
    <mergeCell ref="D109:D110"/>
    <mergeCell ref="E4:E5"/>
    <mergeCell ref="E6:E8"/>
    <mergeCell ref="E9:E10"/>
    <mergeCell ref="E11:E14"/>
    <mergeCell ref="E15:E16"/>
    <mergeCell ref="E17:E19"/>
    <mergeCell ref="E20:E29"/>
    <mergeCell ref="E30:E33"/>
    <mergeCell ref="E34:E35"/>
    <mergeCell ref="E36:E37"/>
    <mergeCell ref="E38:E39"/>
    <mergeCell ref="E40:E41"/>
    <mergeCell ref="E42:E45"/>
    <mergeCell ref="E46:E47"/>
    <mergeCell ref="E48:E51"/>
    <mergeCell ref="E52:E54"/>
    <mergeCell ref="E55:E56"/>
    <mergeCell ref="E57:E58"/>
    <mergeCell ref="E59:E60"/>
    <mergeCell ref="E61:E63"/>
    <mergeCell ref="E64:E67"/>
    <mergeCell ref="E68:E69"/>
    <mergeCell ref="E70:E72"/>
    <mergeCell ref="E73:E75"/>
    <mergeCell ref="E76:E77"/>
    <mergeCell ref="E78:E86"/>
    <mergeCell ref="E87:E94"/>
    <mergeCell ref="E95:E102"/>
    <mergeCell ref="E107:E108"/>
    <mergeCell ref="E109:E110"/>
    <mergeCell ref="F4:F5"/>
    <mergeCell ref="F6:F8"/>
    <mergeCell ref="F9:F10"/>
    <mergeCell ref="F11:F14"/>
    <mergeCell ref="F15:F16"/>
    <mergeCell ref="F17:F19"/>
    <mergeCell ref="F20:F29"/>
    <mergeCell ref="F30:F33"/>
    <mergeCell ref="F34:F35"/>
    <mergeCell ref="F36:F37"/>
    <mergeCell ref="F38:F39"/>
    <mergeCell ref="F40:F41"/>
    <mergeCell ref="F42:F45"/>
    <mergeCell ref="F46:F47"/>
    <mergeCell ref="F48:F51"/>
    <mergeCell ref="F52:F54"/>
    <mergeCell ref="F55:F56"/>
    <mergeCell ref="F57:F58"/>
    <mergeCell ref="F59:F60"/>
    <mergeCell ref="F61:F63"/>
    <mergeCell ref="F64:F67"/>
    <mergeCell ref="F68:F69"/>
    <mergeCell ref="F70:F72"/>
    <mergeCell ref="F73:F75"/>
    <mergeCell ref="F76:F77"/>
    <mergeCell ref="F78:F86"/>
    <mergeCell ref="F87:F94"/>
    <mergeCell ref="F95:F102"/>
    <mergeCell ref="F107:F108"/>
    <mergeCell ref="F109:F110"/>
    <mergeCell ref="G109:G110"/>
    <mergeCell ref="H109:H110"/>
    <mergeCell ref="K4:K5"/>
    <mergeCell ref="K109:K110"/>
    <mergeCell ref="L4:L5"/>
    <mergeCell ref="L109:L110"/>
    <mergeCell ref="O103:O106"/>
    <mergeCell ref="A2:B3"/>
    <mergeCell ref="C2:F3"/>
    <mergeCell ref="G2:J3"/>
    <mergeCell ref="J112:L113"/>
  </mergeCells>
  <pageMargins left="0.0777777777777778" right="0.118055555555556" top="0.313888888888889" bottom="0.432638888888889" header="0.313888888888889" footer="0.235416666666667"/>
  <pageSetup paperSize="9" scale="85" fitToHeight="0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咯</cp:lastModifiedBy>
  <dcterms:created xsi:type="dcterms:W3CDTF">2006-09-16T00:00:00Z</dcterms:created>
  <cp:lastPrinted>2019-02-14T07:31:00Z</cp:lastPrinted>
  <dcterms:modified xsi:type="dcterms:W3CDTF">2026-07-15T10:10:57Z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KSOReadingLayout">
    <vt:bool>true</vt:bool>
  </property>
  <property fmtid="{D5CDD505-2E9C-101B-9397-08002B2CF9AE}" pid="4" name="ICV">
    <vt:lpwstr>36D73667B0A940C1A4231B43ADC7B3CF_13</vt:lpwstr>
  </property>
  <property fmtid="{D5CDD505-2E9C-101B-9397-08002B2CF9AE}" pid="5" name="CalculationRule">
    <vt:i4>0</vt:i4>
  </property>
</Properties>
</file>