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3.png" ContentType="image/png"/>
  <Override PartName="/xl/media/image8.png" ContentType="image/png"/>
  <Override PartName="/xl/media/image12.png" ContentType="image/png"/>
  <Override PartName="/xl/media/image7.png" ContentType="image/png"/>
  <Override PartName="/xl/media/image18.png" ContentType="image/png"/>
  <Override PartName="/xl/media/image17.png" ContentType="image/png"/>
  <Override PartName="/xl/media/image16.png" ContentType="image/png"/>
  <Override PartName="/xl/media/image15.png" ContentType="image/png"/>
  <Override PartName="/xl/media/image14.png" ContentType="image/png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media/image1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理货报告!$A$11:$AC$11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<sst xmlns="http://schemas.openxmlformats.org/spreadsheetml/2006/main" count="260" uniqueCount="175">
  <si>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</si>
  <si>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</si>
  <si>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292520261000044889</t>
    </r>
  </si>
  <si>
    <t xml:space="preserve">货物到仓时间：</t>
  </si>
  <si>
    <t xml:space="preserve">20260827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</si>
  <si>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9168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</si>
  <si>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FOC00000068688170</t>
    </r>
  </si>
  <si>
    <t xml:space="preserve">理货日期：</t>
  </si>
  <si>
    <t xml:space="preserve">汇总</t>
  </si>
  <si>
    <t xml:space="preserve">SKU:27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</si>
  <si>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7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</si>
  <si>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</si>
  <si>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</si>
  <si>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</si>
  <si>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</si>
  <si>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</si>
  <si>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</si>
  <si>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</si>
  <si>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</si>
  <si>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</si>
  <si>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</si>
  <si>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</si>
  <si>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</si>
  <si>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</si>
  <si>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</si>
  <si>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</si>
  <si>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</si>
  <si>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</si>
  <si>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Shiseido </t>
    </r>
    <r>
      <rPr>
        <sz val="10"/>
        <rFont val="宋体"/>
        <family val="0"/>
        <charset val="134"/>
      </rPr>
      <t xml:space="preserve">资生堂 肌活焕采洁面膏 </t>
    </r>
    <r>
      <rPr>
        <sz val="10"/>
        <rFont val="Microsoft YaHei"/>
        <family val="2"/>
        <charset val="134"/>
      </rPr>
      <t xml:space="preserve">125ml</t>
    </r>
  </si>
  <si>
    <t xml:space="preserve">729238145290</t>
  </si>
  <si>
    <r>
      <rPr>
        <sz val="10"/>
        <color rgb="FF000000"/>
        <rFont val="Microsoft YaHei"/>
        <family val="2"/>
        <charset val="134"/>
      </rPr>
      <t xml:space="preserve">5247T5/</t>
    </r>
    <r>
      <rPr>
        <sz val="10"/>
        <color rgb="FF000000"/>
        <rFont val="宋体"/>
        <family val="0"/>
        <charset val="134"/>
      </rPr>
      <t xml:space="preserve">带中文标</t>
    </r>
  </si>
  <si>
    <r>
      <rPr>
        <sz val="10"/>
        <color rgb="FF000000"/>
        <rFont val="Microsoft YaHei"/>
        <family val="2"/>
        <charset val="134"/>
      </rPr>
      <t xml:space="preserve">5247T5/</t>
    </r>
    <r>
      <rPr>
        <sz val="10"/>
        <color rgb="FF000000"/>
        <rFont val="宋体"/>
        <family val="0"/>
        <charset val="134"/>
      </rPr>
      <t xml:space="preserve">带中文标</t>
    </r>
    <r>
      <rPr>
        <sz val="10"/>
        <color rgb="FF000000"/>
        <rFont val="Microsoft YaHei"/>
        <family val="2"/>
        <charset val="134"/>
      </rPr>
      <t xml:space="preserve">/115-260819-102C</t>
    </r>
  </si>
  <si>
    <t xml:space="preserve">115-260819-102C</t>
  </si>
  <si>
    <r>
      <rPr>
        <sz val="10"/>
        <color rgb="FF000000"/>
        <rFont val="Microsoft YaHei"/>
        <family val="2"/>
        <charset val="134"/>
      </rPr>
      <t xml:space="preserve">729238145290
</t>
    </r>
    <r>
      <rPr>
        <sz val="10"/>
        <color rgb="FF000000"/>
        <rFont val="宋体"/>
        <family val="0"/>
        <charset val="134"/>
      </rPr>
      <t xml:space="preserve">已上架</t>
    </r>
  </si>
  <si>
    <r>
      <rPr>
        <sz val="10"/>
        <color rgb="FF000000"/>
        <rFont val="Microsoft YaHei"/>
        <family val="2"/>
        <charset val="134"/>
      </rPr>
      <t xml:space="preserve">5247T5/</t>
    </r>
    <r>
      <rPr>
        <sz val="10"/>
        <color rgb="FF000000"/>
        <rFont val="宋体"/>
        <family val="0"/>
        <charset val="134"/>
      </rPr>
      <t xml:space="preserve">带中文标</t>
    </r>
    <r>
      <rPr>
        <sz val="10"/>
        <color rgb="FF000000"/>
        <rFont val="Microsoft YaHei"/>
        <family val="2"/>
        <charset val="134"/>
      </rPr>
      <t xml:space="preserve">/</t>
    </r>
  </si>
  <si>
    <t xml:space="preserve">优先理货300/托唛SY-WF260818020</t>
  </si>
  <si>
    <r>
      <rPr>
        <sz val="10"/>
        <rFont val="Microsoft YaHei"/>
        <family val="2"/>
        <charset val="134"/>
      </rPr>
      <t xml:space="preserve">Shu-uemura </t>
    </r>
    <r>
      <rPr>
        <sz val="10"/>
        <rFont val="宋体"/>
        <family val="0"/>
        <charset val="134"/>
      </rPr>
      <t xml:space="preserve">植村秀 琥珀卸妆油 </t>
    </r>
    <r>
      <rPr>
        <sz val="10"/>
        <rFont val="Microsoft YaHei"/>
        <family val="2"/>
        <charset val="134"/>
      </rPr>
      <t xml:space="preserve">150ml</t>
    </r>
  </si>
  <si>
    <r>
      <rPr>
        <sz val="10"/>
        <color rgb="FF000000"/>
        <rFont val="Microsoft YaHei"/>
        <family val="2"/>
        <charset val="134"/>
      </rPr>
      <t xml:space="preserve">4936968814372
</t>
    </r>
    <r>
      <rPr>
        <sz val="10"/>
        <color rgb="FF000000"/>
        <rFont val="宋体"/>
        <family val="0"/>
        <charset val="134"/>
      </rPr>
      <t xml:space="preserve">已上架</t>
    </r>
  </si>
  <si>
    <t xml:space="preserve">78A200/</t>
  </si>
  <si>
    <t xml:space="preserve">115-260819-104C</t>
  </si>
  <si>
    <t xml:space="preserve">优先理货300/托唛SY-WF260818003</t>
  </si>
  <si>
    <r>
      <rPr>
        <sz val="10"/>
        <color rgb="FF000000"/>
        <rFont val="Microsoft YaHei"/>
        <family val="2"/>
        <charset val="134"/>
      </rPr>
      <t xml:space="preserve">Shu-uemura </t>
    </r>
    <r>
      <rPr>
        <sz val="10"/>
        <color rgb="FF000000"/>
        <rFont val="宋体"/>
        <family val="0"/>
        <charset val="134"/>
      </rPr>
      <t xml:space="preserve">植村秀 砍刀眉笔 </t>
    </r>
    <r>
      <rPr>
        <sz val="10"/>
        <color rgb="FF000000"/>
        <rFont val="Microsoft YaHei"/>
        <family val="2"/>
        <charset val="134"/>
      </rPr>
      <t xml:space="preserve">05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Microsoft YaHei"/>
        <family val="2"/>
        <charset val="134"/>
      </rPr>
      <t xml:space="preserve">3.3g</t>
    </r>
  </si>
  <si>
    <t xml:space="preserve">4935421013918</t>
  </si>
  <si>
    <t xml:space="preserve">/</t>
  </si>
  <si>
    <t xml:space="preserve">Z6HT/</t>
  </si>
  <si>
    <t xml:space="preserve">鉴定残包装袋破1</t>
  </si>
  <si>
    <r>
      <rPr>
        <sz val="10"/>
        <color rgb="FF000000"/>
        <rFont val="Microsoft YaHei"/>
        <family val="2"/>
        <charset val="134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乳木果身体乳 </t>
    </r>
    <r>
      <rPr>
        <sz val="10"/>
        <color rgb="FF000000"/>
        <rFont val="Microsoft YaHei"/>
        <family val="2"/>
        <charset val="134"/>
      </rPr>
      <t xml:space="preserve">250ml</t>
    </r>
  </si>
  <si>
    <t xml:space="preserve">3253581768334</t>
  </si>
  <si>
    <t xml:space="preserve">2071465/</t>
  </si>
  <si>
    <r>
      <rPr>
        <sz val="10"/>
        <color rgb="FF000000"/>
        <rFont val="Microsoft YaHei"/>
        <family val="2"/>
        <charset val="134"/>
      </rPr>
      <t xml:space="preserve">Nars </t>
    </r>
    <r>
      <rPr>
        <sz val="10"/>
        <color rgb="FF000000"/>
        <rFont val="宋体"/>
        <family val="0"/>
        <charset val="134"/>
      </rPr>
      <t xml:space="preserve">娜斯 超方瓶粉底液 </t>
    </r>
    <r>
      <rPr>
        <sz val="10"/>
        <color rgb="FF000000"/>
        <rFont val="Microsoft YaHei"/>
        <family val="2"/>
        <charset val="134"/>
      </rPr>
      <t xml:space="preserve">L1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30ml</t>
    </r>
  </si>
  <si>
    <r>
      <rPr>
        <sz val="10"/>
        <color rgb="FF000000"/>
        <rFont val="Microsoft YaHei"/>
        <family val="2"/>
        <charset val="134"/>
      </rPr>
      <t xml:space="preserve">194251070360
</t>
    </r>
    <r>
      <rPr>
        <sz val="10"/>
        <color rgb="FF000000"/>
        <rFont val="宋体"/>
        <family val="0"/>
        <charset val="134"/>
      </rPr>
      <t xml:space="preserve">已虚拟入库</t>
    </r>
  </si>
  <si>
    <r>
      <rPr>
        <sz val="10"/>
        <color rgb="FF000000"/>
        <rFont val="宋体"/>
        <family val="0"/>
        <charset val="134"/>
      </rPr>
      <t xml:space="preserve">直接打托</t>
    </r>
    <r>
      <rPr>
        <sz val="10"/>
        <color rgb="FF000000"/>
        <rFont val="Microsoft YaHei"/>
        <family val="2"/>
        <charset val="134"/>
      </rPr>
      <t xml:space="preserve">/</t>
    </r>
  </si>
  <si>
    <t xml:space="preserve">115-260819-106C</t>
  </si>
  <si>
    <t xml:space="preserve">优先理货300，按箱理货，托唛SY-WF260818007，子唛SY-WF260818005</t>
  </si>
  <si>
    <r>
      <rPr>
        <sz val="10"/>
        <color rgb="FF000000"/>
        <rFont val="Microsoft YaHei"/>
        <family val="2"/>
        <charset val="134"/>
      </rPr>
      <t xml:space="preserve">HR </t>
    </r>
    <r>
      <rPr>
        <sz val="10"/>
        <color rgb="FF000000"/>
        <rFont val="宋体"/>
        <family val="0"/>
        <charset val="134"/>
      </rPr>
      <t xml:space="preserve">赫莲娜 新肌水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</si>
  <si>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3614270443671</t>
  </si>
  <si>
    <r>
      <rPr>
        <sz val="10"/>
        <color rgb="FF000000"/>
        <rFont val="Microsoft YaHei"/>
        <family val="2"/>
        <charset val="134"/>
      </rPr>
      <t xml:space="preserve">40A31W/</t>
    </r>
    <r>
      <rPr>
        <sz val="10"/>
        <color rgb="FF000000"/>
        <rFont val="宋体"/>
        <family val="0"/>
        <charset val="134"/>
      </rPr>
      <t xml:space="preserve">带中文标</t>
    </r>
    <r>
      <rPr>
        <sz val="10"/>
        <color rgb="FF000000"/>
        <rFont val="Microsoft YaHei"/>
        <family val="2"/>
        <charset val="134"/>
      </rPr>
      <t xml:space="preserve">/</t>
    </r>
  </si>
  <si>
    <t xml:space="preserve">115-260819-108C</t>
  </si>
  <si>
    <t xml:space="preserve">优先理货200/托唛SY-WF260818008</t>
  </si>
  <si>
    <t xml:space="preserve">鉴定残无塑封1</t>
  </si>
  <si>
    <t xml:space="preserve">40Z72W/</t>
  </si>
  <si>
    <r>
      <rPr>
        <sz val="10"/>
        <color rgb="FF000000"/>
        <rFont val="Microsoft YaHei"/>
        <family val="2"/>
        <charset val="134"/>
      </rPr>
      <t xml:space="preserve">3614270443671
</t>
    </r>
    <r>
      <rPr>
        <sz val="10"/>
        <color rgb="FF000000"/>
        <rFont val="宋体"/>
        <family val="0"/>
        <charset val="134"/>
      </rPr>
      <t xml:space="preserve">已上架</t>
    </r>
  </si>
  <si>
    <t xml:space="preserve">200已上架</t>
  </si>
  <si>
    <t xml:space="preserve">40Z61W/</t>
  </si>
  <si>
    <t xml:space="preserve">40Z21W/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</si>
  <si>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</t>
    </r>
    <r>
      <rPr>
        <sz val="10"/>
        <color rgb="FF000000"/>
        <rFont val="Microsoft YaHei"/>
        <family val="2"/>
        <charset val="134"/>
      </rPr>
      <t xml:space="preserve">Lan Hua </t>
    </r>
    <r>
      <rPr>
        <sz val="10"/>
        <color rgb="FF000000"/>
        <rFont val="宋体"/>
        <family val="0"/>
        <charset val="134"/>
      </rPr>
      <t xml:space="preserve">面部护理油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</si>
  <si>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3666057030901</t>
  </si>
  <si>
    <t xml:space="preserve">0523381/</t>
  </si>
  <si>
    <t xml:space="preserve">115-260819-110C</t>
  </si>
  <si>
    <r>
      <rPr>
        <sz val="10"/>
        <color rgb="FF000000"/>
        <rFont val="Microsoft YaHei"/>
        <family val="2"/>
        <charset val="134"/>
      </rPr>
      <t xml:space="preserve">SK-II </t>
    </r>
    <r>
      <rPr>
        <sz val="10"/>
        <color rgb="FF000000"/>
        <rFont val="宋体"/>
        <family val="0"/>
        <charset val="134"/>
      </rPr>
      <t xml:space="preserve">神仙水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版磨砂款 </t>
    </r>
    <r>
      <rPr>
        <sz val="10"/>
        <color rgb="FF000000"/>
        <rFont val="Microsoft YaHei"/>
        <family val="2"/>
        <charset val="134"/>
      </rPr>
      <t xml:space="preserve">230ml</t>
    </r>
  </si>
  <si>
    <t xml:space="preserve">4979006070064-1</t>
  </si>
  <si>
    <r>
      <rPr>
        <sz val="10"/>
        <color rgb="FF000000"/>
        <rFont val="Microsoft YaHei"/>
        <family val="2"/>
        <charset val="134"/>
      </rPr>
      <t xml:space="preserve">6033211800/</t>
    </r>
    <r>
      <rPr>
        <sz val="10"/>
        <color rgb="FF000000"/>
        <rFont val="宋体"/>
        <family val="0"/>
        <charset val="134"/>
      </rPr>
      <t xml:space="preserve">带中文标</t>
    </r>
    <r>
      <rPr>
        <sz val="10"/>
        <color rgb="FF000000"/>
        <rFont val="Microsoft YaHei"/>
        <family val="2"/>
        <charset val="134"/>
      </rPr>
      <t xml:space="preserve">/</t>
    </r>
  </si>
  <si>
    <r>
      <rPr>
        <sz val="10"/>
        <color rgb="FF000000"/>
        <rFont val="Microsoft YaHei"/>
        <family val="2"/>
        <charset val="134"/>
      </rPr>
      <t xml:space="preserve">5359211800/</t>
    </r>
    <r>
      <rPr>
        <sz val="10"/>
        <color rgb="FF000000"/>
        <rFont val="宋体"/>
        <family val="0"/>
        <charset val="134"/>
      </rPr>
      <t xml:space="preserve">带中文标</t>
    </r>
    <r>
      <rPr>
        <sz val="10"/>
        <color rgb="FF000000"/>
        <rFont val="Microsoft YaHei"/>
        <family val="2"/>
        <charset val="134"/>
      </rPr>
      <t xml:space="preserve">/</t>
    </r>
  </si>
  <si>
    <r>
      <rPr>
        <sz val="10"/>
        <color rgb="FF000000"/>
        <rFont val="Microsoft YaHei"/>
        <family val="2"/>
        <charset val="134"/>
      </rPr>
      <t xml:space="preserve">5351211800/</t>
    </r>
    <r>
      <rPr>
        <sz val="10"/>
        <color rgb="FF000000"/>
        <rFont val="宋体"/>
        <family val="0"/>
        <charset val="134"/>
      </rPr>
      <t xml:space="preserve">带中文标</t>
    </r>
    <r>
      <rPr>
        <sz val="10"/>
        <color rgb="FF000000"/>
        <rFont val="Microsoft YaHei"/>
        <family val="2"/>
        <charset val="134"/>
      </rPr>
      <t xml:space="preserve">/</t>
    </r>
  </si>
  <si>
    <r>
      <rPr>
        <sz val="10"/>
        <color rgb="FF000000"/>
        <rFont val="Microsoft YaHei"/>
        <family val="2"/>
        <charset val="134"/>
      </rPr>
      <t xml:space="preserve">5323211800/</t>
    </r>
    <r>
      <rPr>
        <sz val="10"/>
        <color rgb="FF000000"/>
        <rFont val="宋体"/>
        <family val="0"/>
        <charset val="134"/>
      </rPr>
      <t xml:space="preserve">带中文标</t>
    </r>
    <r>
      <rPr>
        <sz val="10"/>
        <color rgb="FF000000"/>
        <rFont val="Microsoft YaHei"/>
        <family val="2"/>
        <charset val="134"/>
      </rPr>
      <t xml:space="preserve">/</t>
    </r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</si>
  <si>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定制无暇粉底液 </t>
    </r>
    <r>
      <rPr>
        <sz val="10"/>
        <color rgb="FF000000"/>
        <rFont val="Microsoft YaHei"/>
        <family val="2"/>
        <charset val="134"/>
      </rPr>
      <t xml:space="preserve">NC20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</si>
  <si>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773602642878</t>
  </si>
  <si>
    <t xml:space="preserve">A26/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</si>
  <si>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水漾持色唇釉 </t>
    </r>
    <r>
      <rPr>
        <sz val="10"/>
        <color rgb="FF000000"/>
        <rFont val="Microsoft YaHei"/>
        <family val="2"/>
        <charset val="134"/>
      </rPr>
      <t xml:space="preserve">03</t>
    </r>
    <r>
      <rPr>
        <sz val="10"/>
        <color rgb="FF000000"/>
        <rFont val="宋体"/>
        <family val="0"/>
        <charset val="134"/>
      </rPr>
      <t xml:space="preserve">号色</t>
    </r>
  </si>
  <si>
    <t xml:space="preserve">3666057333330</t>
  </si>
  <si>
    <t xml:space="preserve">0517909/</t>
  </si>
  <si>
    <t xml:space="preserve">115-260819-112C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</si>
  <si>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多元赋活精华水 </t>
    </r>
    <r>
      <rPr>
        <sz val="10"/>
        <color rgb="FF000000"/>
        <rFont val="Microsoft YaHei"/>
        <family val="2"/>
        <charset val="134"/>
      </rPr>
      <t xml:space="preserve">2024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</si>
  <si>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3666057215919</t>
  </si>
  <si>
    <t xml:space="preserve">0538227/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</si>
  <si>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 九代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</si>
  <si>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3666057202476</t>
  </si>
  <si>
    <t xml:space="preserve">0608162/</t>
  </si>
  <si>
    <t xml:space="preserve">0610050/</t>
  </si>
  <si>
    <t xml:space="preserve">重破损2</t>
  </si>
  <si>
    <t xml:space="preserve">0603189/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</si>
  <si>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女神焕颜水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</si>
  <si>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3666057023781</t>
  </si>
  <si>
    <t xml:space="preserve">0548074/</t>
  </si>
  <si>
    <t xml:space="preserve">0548072/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</si>
  <si>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 九代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</si>
  <si>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3666057202506</t>
  </si>
  <si>
    <t xml:space="preserve">0547203/</t>
  </si>
  <si>
    <t xml:space="preserve">变形1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</si>
  <si>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不死鸟丰润面霜 极干性肤质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</si>
  <si>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3666057098024</t>
  </si>
  <si>
    <t xml:space="preserve">0551160/</t>
  </si>
  <si>
    <t xml:space="preserve">磨损脏污9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</si>
  <si>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恒润奇肌护唇膏 </t>
    </r>
    <r>
      <rPr>
        <sz val="10"/>
        <color rgb="FF000000"/>
        <rFont val="Microsoft YaHei"/>
        <family val="2"/>
        <charset val="134"/>
      </rPr>
      <t xml:space="preserve">15ml</t>
    </r>
  </si>
  <si>
    <t xml:space="preserve">3666057247422</t>
  </si>
  <si>
    <t xml:space="preserve">0544181/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</si>
  <si>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植萃盈润护唇油</t>
    </r>
    <r>
      <rPr>
        <sz val="10"/>
        <color rgb="FF000000"/>
        <rFont val="Microsoft YaHei"/>
        <family val="2"/>
        <charset val="134"/>
      </rPr>
      <t xml:space="preserve">03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7ml</t>
    </r>
  </si>
  <si>
    <t xml:space="preserve">3666057037443</t>
  </si>
  <si>
    <t xml:space="preserve">0536105/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</si>
  <si>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轻盈紧塑护理油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</si>
  <si>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3666057031182</t>
  </si>
  <si>
    <t xml:space="preserve">0612076/</t>
  </si>
  <si>
    <t xml:space="preserve">0550257/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</si>
  <si>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水漾持色唇釉</t>
    </r>
    <r>
      <rPr>
        <sz val="10"/>
        <color rgb="FF000000"/>
        <rFont val="Microsoft YaHei"/>
        <family val="2"/>
        <charset val="134"/>
      </rPr>
      <t xml:space="preserve">13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7ml</t>
    </r>
  </si>
  <si>
    <t xml:space="preserve">3666057333378</t>
  </si>
  <si>
    <t xml:space="preserve">0549907/</t>
  </si>
  <si>
    <t xml:space="preserve">磨损脏污97+效期模糊2+变形1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</si>
  <si>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植萃盈润护唇油</t>
    </r>
    <r>
      <rPr>
        <sz val="10"/>
        <color rgb="FF000000"/>
        <rFont val="Microsoft YaHei"/>
        <family val="2"/>
        <charset val="134"/>
      </rPr>
      <t xml:space="preserve">09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7ml</t>
    </r>
  </si>
  <si>
    <t xml:space="preserve">3666057037498</t>
  </si>
  <si>
    <t xml:space="preserve">0505289/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</si>
  <si>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双萃焕活眼霜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20ml</t>
    </r>
  </si>
  <si>
    <t xml:space="preserve">3666057382291</t>
  </si>
  <si>
    <t xml:space="preserve">0603110/</t>
  </si>
  <si>
    <t xml:space="preserve">效期模糊1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</si>
  <si>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臻璨焕活精华油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</si>
  <si>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747930140054</t>
  </si>
  <si>
    <t xml:space="preserve">B56/</t>
  </si>
  <si>
    <t xml:space="preserve">CPB 肌肤之钥 日夜乳三件套2026版 ( 日乳 125ml + 夜乳 125ml + 精华水 170ml )</t>
  </si>
  <si>
    <t xml:space="preserve">8885021096933
已虚拟入库</t>
  </si>
  <si>
    <t xml:space="preserve">115-260819-114C</t>
  </si>
  <si>
    <t xml:space="preserve">优先理货173，按箱理货，173套是原箱  封口贴都是完好的,托唛SY-WF260818004</t>
  </si>
  <si>
    <t xml:space="preserve">LA MER 海蓝之谜 洁面 125ml</t>
  </si>
  <si>
    <t xml:space="preserve">747930095903</t>
  </si>
  <si>
    <t xml:space="preserve">PC5/带中文标/</t>
  </si>
  <si>
    <t xml:space="preserve">B36/带中文标/</t>
  </si>
  <si>
    <t xml:space="preserve">DC5/带中文标/</t>
  </si>
  <si>
    <t xml:space="preserve">LA MER 海蓝之谜 护手霜 100ml</t>
  </si>
  <si>
    <t xml:space="preserve">747930003403</t>
  </si>
  <si>
    <t xml:space="preserve">D85/</t>
  </si>
  <si>
    <t xml:space="preserve">AA5/</t>
  </si>
  <si>
    <t xml:space="preserve">B95/</t>
  </si>
  <si>
    <t xml:space="preserve">MAC 魅可 定制无暇粉底液 NW11色号2.0 30ml</t>
  </si>
  <si>
    <t xml:space="preserve">773602706242</t>
  </si>
  <si>
    <t xml:space="preserve">B15/</t>
  </si>
  <si>
    <t xml:space="preserve">115-260819-116C</t>
  </si>
  <si>
    <t xml:space="preserve">轻磨损30</t>
  </si>
  <si>
    <t xml:space="preserve">A35/</t>
  </si>
  <si>
    <t xml:space="preserve">轻磨损50</t>
  </si>
  <si>
    <t xml:space="preserve">B85/</t>
  </si>
  <si>
    <t xml:space="preserve">轻磨损2</t>
  </si>
  <si>
    <t xml:space="preserve">Jo Malone London 祖玛珑 维他命E护手霜 100ml</t>
  </si>
  <si>
    <t xml:space="preserve">690251009909</t>
  </si>
  <si>
    <t xml:space="preserve">D65/</t>
  </si>
  <si>
    <t xml:space="preserve">重磨损1</t>
  </si>
  <si>
    <t xml:space="preserve">B65/</t>
  </si>
  <si>
    <t xml:space="preserve">C65/</t>
  </si>
  <si>
    <t xml:space="preserve">Estee Lauder 雅诗兰黛 白金粉底液 2CO 30ml</t>
  </si>
  <si>
    <t xml:space="preserve">887167464186</t>
  </si>
  <si>
    <t xml:space="preserve">A75/</t>
  </si>
  <si>
    <t xml:space="preserve">E75/</t>
  </si>
  <si>
    <t xml:space="preserve">效期模糊3+1</t>
  </si>
  <si>
    <t xml:space="preserve">SK-II 神仙水2025版磨砂款 230ml</t>
  </si>
  <si>
    <t xml:space="preserve">6149211820/</t>
  </si>
  <si>
    <t xml:space="preserve">破损1+轻变形4+重变形破损1</t>
  </si>
  <si>
    <t xml:space="preserve">6076211820/</t>
  </si>
  <si>
    <t xml:space="preserve">6105211820/</t>
  </si>
  <si>
    <t xml:space="preserve">6145211821/</t>
  </si>
  <si>
    <t xml:space="preserve">6145211820/</t>
  </si>
  <si>
    <t xml:space="preserve">YSL 圣罗兰 恒久粉底液粉盖 LN1号色 25ml</t>
  </si>
  <si>
    <t xml:space="preserve">3614274403190</t>
  </si>
  <si>
    <t xml:space="preserve">40Z902/</t>
  </si>
  <si>
    <t xml:space="preserve">115-260819-118C</t>
  </si>
  <si>
    <t xml:space="preserve">变形2</t>
  </si>
  <si>
    <t xml:space="preserve">40ZD00/</t>
  </si>
  <si>
    <t xml:space="preserve">增值拆套3支装336套/1008件，拆套2支装/502套1004件，打印贴条码1417件，套海绵头1660件，打印贴箱唛226件，用KB2401纸箱10个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</si>
</sst>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9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9"/>
      <color rgb="FF000000"/>
      <name val="微软雅黑"/>
      <family val="2"/>
      <charset val="134"/>
    </font>
    <font>
      <sz val="10"/>
      <color rgb="FF000000"/>
      <name val="宋体"/>
      <family val="0"/>
      <charset val="134"/>
    </font>
    <font>
      <sz val="10"/>
      <color rgb="FF000000"/>
      <name val="Times New Roman"/>
      <family val="1"/>
    </font>
    <font>
      <sz val="11"/>
      <color rgb="FFFF0000"/>
      <name val="宋体"/>
      <family val="0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CC0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FFCC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6"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43200</xdr:colOff>
      <xdr:row>5</xdr:row>
      <xdr:rowOff>27360</xdr:rowOff>
    </xdr:from>
    <xdr:to>
      <xdr:col>17</xdr:col>
      <xdr:colOff>304560</xdr:colOff>
      <xdr:row>5</xdr:row>
      <xdr:rowOff>531000</xdr:rowOff>
    </xdr:to>
    <xdr:pic>
      <xdr:nvPicPr>
        <xdr:cNvPr id="0" name="ID_5E41ADEE571A4FCC9BF982A8A01EC0A5" descr=""/>
        <xdr:cNvPicPr/>
      </xdr:nvPicPr>
      <xdr:blipFill>
        <a:blip r:embed="rId1"/>
        <a:stretch/>
      </xdr:blipFill>
      <xdr:spPr>
        <a:xfrm>
          <a:off x="15957000" y="1675080"/>
          <a:ext cx="26136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100080</xdr:colOff>
      <xdr:row>35</xdr:row>
      <xdr:rowOff>19800</xdr:rowOff>
    </xdr:from>
    <xdr:to>
      <xdr:col>18</xdr:col>
      <xdr:colOff>922320</xdr:colOff>
      <xdr:row>35</xdr:row>
      <xdr:rowOff>523440</xdr:rowOff>
    </xdr:to>
    <xdr:pic>
      <xdr:nvPicPr>
        <xdr:cNvPr id="1" name="ID_192B1A9E9D234DB1970E4A1575617F12" descr=""/>
        <xdr:cNvPicPr/>
      </xdr:nvPicPr>
      <xdr:blipFill>
        <a:blip r:embed="rId2"/>
        <a:stretch/>
      </xdr:blipFill>
      <xdr:spPr>
        <a:xfrm>
          <a:off x="17209440" y="20717640"/>
          <a:ext cx="82224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380520</xdr:colOff>
      <xdr:row>35</xdr:row>
      <xdr:rowOff>19800</xdr:rowOff>
    </xdr:from>
    <xdr:to>
      <xdr:col>19</xdr:col>
      <xdr:colOff>641520</xdr:colOff>
      <xdr:row>35</xdr:row>
      <xdr:rowOff>523440</xdr:rowOff>
    </xdr:to>
    <xdr:pic>
      <xdr:nvPicPr>
        <xdr:cNvPr id="2" name="ID_8C4D56FAD3804DC4841C8B4BFE432FD6" descr=""/>
        <xdr:cNvPicPr/>
      </xdr:nvPicPr>
      <xdr:blipFill>
        <a:blip r:embed="rId3"/>
        <a:stretch/>
      </xdr:blipFill>
      <xdr:spPr>
        <a:xfrm>
          <a:off x="18502200" y="20717640"/>
          <a:ext cx="26100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20</xdr:col>
      <xdr:colOff>380520</xdr:colOff>
      <xdr:row>35</xdr:row>
      <xdr:rowOff>19800</xdr:rowOff>
    </xdr:from>
    <xdr:to>
      <xdr:col>20</xdr:col>
      <xdr:colOff>641160</xdr:colOff>
      <xdr:row>35</xdr:row>
      <xdr:rowOff>523440</xdr:rowOff>
    </xdr:to>
    <xdr:pic>
      <xdr:nvPicPr>
        <xdr:cNvPr id="3" name="ID_A652D9EBB067457C96329B4C1270A092" descr=""/>
        <xdr:cNvPicPr/>
      </xdr:nvPicPr>
      <xdr:blipFill>
        <a:blip r:embed="rId4"/>
        <a:stretch/>
      </xdr:blipFill>
      <xdr:spPr>
        <a:xfrm>
          <a:off x="19514520" y="20717640"/>
          <a:ext cx="26064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37</xdr:row>
      <xdr:rowOff>19800</xdr:rowOff>
    </xdr:from>
    <xdr:to>
      <xdr:col>18</xdr:col>
      <xdr:colOff>641520</xdr:colOff>
      <xdr:row>37</xdr:row>
      <xdr:rowOff>523440</xdr:rowOff>
    </xdr:to>
    <xdr:pic>
      <xdr:nvPicPr>
        <xdr:cNvPr id="4" name="ID_C8D2F10C22D14F5EA186D9B27D0F88E0" descr=""/>
        <xdr:cNvPicPr/>
      </xdr:nvPicPr>
      <xdr:blipFill>
        <a:blip r:embed="rId5"/>
        <a:stretch/>
      </xdr:blipFill>
      <xdr:spPr>
        <a:xfrm>
          <a:off x="17489880" y="21987720"/>
          <a:ext cx="26100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30</xdr:row>
      <xdr:rowOff>19800</xdr:rowOff>
    </xdr:from>
    <xdr:to>
      <xdr:col>18</xdr:col>
      <xdr:colOff>641520</xdr:colOff>
      <xdr:row>30</xdr:row>
      <xdr:rowOff>523080</xdr:rowOff>
    </xdr:to>
    <xdr:pic>
      <xdr:nvPicPr>
        <xdr:cNvPr id="5" name="ID_ABB95E56DC2547D58A9846771DB76CD3" descr=""/>
        <xdr:cNvPicPr/>
      </xdr:nvPicPr>
      <xdr:blipFill>
        <a:blip r:embed="rId6"/>
        <a:stretch/>
      </xdr:blipFill>
      <xdr:spPr>
        <a:xfrm>
          <a:off x="17489880" y="17542800"/>
          <a:ext cx="261000" cy="50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25</xdr:row>
      <xdr:rowOff>19800</xdr:rowOff>
    </xdr:from>
    <xdr:to>
      <xdr:col>18</xdr:col>
      <xdr:colOff>641520</xdr:colOff>
      <xdr:row>25</xdr:row>
      <xdr:rowOff>523440</xdr:rowOff>
    </xdr:to>
    <xdr:pic>
      <xdr:nvPicPr>
        <xdr:cNvPr id="6" name="ID_A93AC7BBA1C246768545146F5D11CE97" descr=""/>
        <xdr:cNvPicPr/>
      </xdr:nvPicPr>
      <xdr:blipFill>
        <a:blip r:embed="rId7"/>
        <a:stretch/>
      </xdr:blipFill>
      <xdr:spPr>
        <a:xfrm>
          <a:off x="17489880" y="14367600"/>
          <a:ext cx="26100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29</xdr:row>
      <xdr:rowOff>19800</xdr:rowOff>
    </xdr:from>
    <xdr:to>
      <xdr:col>18</xdr:col>
      <xdr:colOff>641520</xdr:colOff>
      <xdr:row>29</xdr:row>
      <xdr:rowOff>523080</xdr:rowOff>
    </xdr:to>
    <xdr:pic>
      <xdr:nvPicPr>
        <xdr:cNvPr id="7" name="ID_D82C995709D44EA6A034DFCEDC9A5D5C" descr=""/>
        <xdr:cNvPicPr/>
      </xdr:nvPicPr>
      <xdr:blipFill>
        <a:blip r:embed="rId8"/>
        <a:stretch/>
      </xdr:blipFill>
      <xdr:spPr>
        <a:xfrm>
          <a:off x="17489880" y="16907760"/>
          <a:ext cx="261000" cy="50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60</xdr:row>
      <xdr:rowOff>19800</xdr:rowOff>
    </xdr:from>
    <xdr:to>
      <xdr:col>18</xdr:col>
      <xdr:colOff>641520</xdr:colOff>
      <xdr:row>60</xdr:row>
      <xdr:rowOff>523440</xdr:rowOff>
    </xdr:to>
    <xdr:pic>
      <xdr:nvPicPr>
        <xdr:cNvPr id="8" name="ID_D520E6B42046454CA323B626EB42110D" descr=""/>
        <xdr:cNvPicPr/>
      </xdr:nvPicPr>
      <xdr:blipFill>
        <a:blip r:embed="rId9"/>
        <a:stretch/>
      </xdr:blipFill>
      <xdr:spPr>
        <a:xfrm>
          <a:off x="17489880" y="36592560"/>
          <a:ext cx="26100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54</xdr:row>
      <xdr:rowOff>19800</xdr:rowOff>
    </xdr:from>
    <xdr:to>
      <xdr:col>18</xdr:col>
      <xdr:colOff>641520</xdr:colOff>
      <xdr:row>54</xdr:row>
      <xdr:rowOff>523440</xdr:rowOff>
    </xdr:to>
    <xdr:pic>
      <xdr:nvPicPr>
        <xdr:cNvPr id="9" name="ID_4C5017144A2049DEB2827156B41BED15" descr=""/>
        <xdr:cNvPicPr/>
      </xdr:nvPicPr>
      <xdr:blipFill>
        <a:blip r:embed="rId10"/>
        <a:stretch/>
      </xdr:blipFill>
      <xdr:spPr>
        <a:xfrm>
          <a:off x="17489880" y="32782680"/>
          <a:ext cx="26100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55</xdr:row>
      <xdr:rowOff>19800</xdr:rowOff>
    </xdr:from>
    <xdr:to>
      <xdr:col>18</xdr:col>
      <xdr:colOff>641520</xdr:colOff>
      <xdr:row>55</xdr:row>
      <xdr:rowOff>523440</xdr:rowOff>
    </xdr:to>
    <xdr:pic>
      <xdr:nvPicPr>
        <xdr:cNvPr id="10" name="ID_8C8742830A55441982E078017932544E" descr=""/>
        <xdr:cNvPicPr/>
      </xdr:nvPicPr>
      <xdr:blipFill>
        <a:blip r:embed="rId11"/>
        <a:stretch/>
      </xdr:blipFill>
      <xdr:spPr>
        <a:xfrm>
          <a:off x="17489880" y="33417720"/>
          <a:ext cx="26100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380520</xdr:colOff>
      <xdr:row>55</xdr:row>
      <xdr:rowOff>19800</xdr:rowOff>
    </xdr:from>
    <xdr:to>
      <xdr:col>19</xdr:col>
      <xdr:colOff>641520</xdr:colOff>
      <xdr:row>55</xdr:row>
      <xdr:rowOff>523440</xdr:rowOff>
    </xdr:to>
    <xdr:pic>
      <xdr:nvPicPr>
        <xdr:cNvPr id="11" name="ID_477DFE94192544AF8079C52CD8B0C001" descr=""/>
        <xdr:cNvPicPr/>
      </xdr:nvPicPr>
      <xdr:blipFill>
        <a:blip r:embed="rId12"/>
        <a:stretch/>
      </xdr:blipFill>
      <xdr:spPr>
        <a:xfrm>
          <a:off x="18502200" y="33417720"/>
          <a:ext cx="26100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20</xdr:col>
      <xdr:colOff>380520</xdr:colOff>
      <xdr:row>55</xdr:row>
      <xdr:rowOff>19800</xdr:rowOff>
    </xdr:from>
    <xdr:to>
      <xdr:col>20</xdr:col>
      <xdr:colOff>641160</xdr:colOff>
      <xdr:row>55</xdr:row>
      <xdr:rowOff>523440</xdr:rowOff>
    </xdr:to>
    <xdr:pic>
      <xdr:nvPicPr>
        <xdr:cNvPr id="12" name="ID_4B86E7756B85426B86F58ED8726D2205" descr=""/>
        <xdr:cNvPicPr/>
      </xdr:nvPicPr>
      <xdr:blipFill>
        <a:blip r:embed="rId13"/>
        <a:stretch/>
      </xdr:blipFill>
      <xdr:spPr>
        <a:xfrm>
          <a:off x="19514520" y="33417720"/>
          <a:ext cx="26064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100080</xdr:colOff>
      <xdr:row>46</xdr:row>
      <xdr:rowOff>19800</xdr:rowOff>
    </xdr:from>
    <xdr:to>
      <xdr:col>18</xdr:col>
      <xdr:colOff>922320</xdr:colOff>
      <xdr:row>46</xdr:row>
      <xdr:rowOff>523440</xdr:rowOff>
    </xdr:to>
    <xdr:pic>
      <xdr:nvPicPr>
        <xdr:cNvPr id="13" name="ID_BF380BDA7654453F9B20D6B55EAD0E9B" descr=""/>
        <xdr:cNvPicPr/>
      </xdr:nvPicPr>
      <xdr:blipFill>
        <a:blip r:embed="rId14"/>
        <a:stretch/>
      </xdr:blipFill>
      <xdr:spPr>
        <a:xfrm>
          <a:off x="17209440" y="27702720"/>
          <a:ext cx="82224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82080</xdr:colOff>
      <xdr:row>47</xdr:row>
      <xdr:rowOff>9720</xdr:rowOff>
    </xdr:from>
    <xdr:to>
      <xdr:col>18</xdr:col>
      <xdr:colOff>905400</xdr:colOff>
      <xdr:row>47</xdr:row>
      <xdr:rowOff>513360</xdr:rowOff>
    </xdr:to>
    <xdr:pic>
      <xdr:nvPicPr>
        <xdr:cNvPr id="14" name="ID_BF380BDA7654453F9B20D6B55EAD0E9B" descr=""/>
        <xdr:cNvPicPr/>
      </xdr:nvPicPr>
      <xdr:blipFill>
        <a:blip r:embed="rId15"/>
        <a:stretch/>
      </xdr:blipFill>
      <xdr:spPr>
        <a:xfrm>
          <a:off x="17191440" y="28327680"/>
          <a:ext cx="823320" cy="50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0</xdr:colOff>
      <xdr:row>48</xdr:row>
      <xdr:rowOff>0</xdr:rowOff>
    </xdr:from>
    <xdr:to>
      <xdr:col>18</xdr:col>
      <xdr:colOff>823320</xdr:colOff>
      <xdr:row>48</xdr:row>
      <xdr:rowOff>503280</xdr:rowOff>
    </xdr:to>
    <xdr:pic>
      <xdr:nvPicPr>
        <xdr:cNvPr id="15" name="ID_BF380BDA7654453F9B20D6B55EAD0E9B" descr=""/>
        <xdr:cNvPicPr/>
      </xdr:nvPicPr>
      <xdr:blipFill>
        <a:blip r:embed="rId16"/>
        <a:stretch/>
      </xdr:blipFill>
      <xdr:spPr>
        <a:xfrm>
          <a:off x="17109360" y="28953000"/>
          <a:ext cx="823320" cy="50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40</xdr:row>
      <xdr:rowOff>20160</xdr:rowOff>
    </xdr:from>
    <xdr:to>
      <xdr:col>18</xdr:col>
      <xdr:colOff>641520</xdr:colOff>
      <xdr:row>40</xdr:row>
      <xdr:rowOff>523440</xdr:rowOff>
    </xdr:to>
    <xdr:pic>
      <xdr:nvPicPr>
        <xdr:cNvPr id="16" name="ID_56521621DA6F49D7A1F5EAF3C5970B40" descr=""/>
        <xdr:cNvPicPr/>
      </xdr:nvPicPr>
      <xdr:blipFill>
        <a:blip r:embed="rId17"/>
        <a:stretch/>
      </xdr:blipFill>
      <xdr:spPr>
        <a:xfrm>
          <a:off x="17489880" y="23892840"/>
          <a:ext cx="261000" cy="50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380520</xdr:colOff>
      <xdr:row>49</xdr:row>
      <xdr:rowOff>20160</xdr:rowOff>
    </xdr:from>
    <xdr:to>
      <xdr:col>18</xdr:col>
      <xdr:colOff>641520</xdr:colOff>
      <xdr:row>49</xdr:row>
      <xdr:rowOff>523440</xdr:rowOff>
    </xdr:to>
    <xdr:pic>
      <xdr:nvPicPr>
        <xdr:cNvPr id="17" name="ID_2FFA93B6B4E24158BCE37B8463574E44" descr=""/>
        <xdr:cNvPicPr/>
      </xdr:nvPicPr>
      <xdr:blipFill>
        <a:blip r:embed="rId18"/>
        <a:stretch/>
      </xdr:blipFill>
      <xdr:spPr>
        <a:xfrm>
          <a:off x="17489880" y="29607840"/>
          <a:ext cx="261000" cy="503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C82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pane xSplit="0" ySplit="5" topLeftCell="A9" activePane="bottomLeft" state="frozen"/>
      <selection pane="topLeft" activeCell="C1" activeCellId="0" sqref="C1"/>
      <selection pane="bottomLeft" activeCell="N13" activeCellId="0" sqref="N13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21.99"/>
    <col collapsed="false" customWidth="true" hidden="false" outlineLevel="0" max="15" min="15" style="4" width="11.49"/>
    <col collapsed="false" customWidth="true" hidden="false" outlineLevel="0" max="16" min="16" style="5" width="15.49"/>
    <col collapsed="false" customWidth="true" hidden="false" outlineLevel="0" max="17" min="17" style="6" width="17.88"/>
    <col collapsed="false" customWidth="true" hidden="false" outlineLevel="0" max="18" min="18" style="6" width="17.12"/>
    <col collapsed="false" customWidth="true" hidden="false" outlineLevel="0" max="256" min="19" style="6" width="14.49"/>
  </cols>
  <sheetData>
    <row r="1" s="8" customFormat="tru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8" customFormat="true" ht="28.5" hidden="false" customHeight="true" outlineLevel="0" collapsed="false">
      <c r="A2" s="9" t="s">
        <v>1</v>
      </c>
      <c r="B2" s="9"/>
      <c r="C2" s="9"/>
      <c r="D2" s="9"/>
      <c r="E2" s="9"/>
      <c r="F2" s="9"/>
      <c r="G2" s="9" t="s">
        <v>2</v>
      </c>
      <c r="H2" s="9"/>
      <c r="I2" s="9"/>
      <c r="J2" s="9"/>
      <c r="K2" s="9"/>
      <c r="L2" s="10" t="s">
        <v>3</v>
      </c>
      <c r="M2" s="10"/>
      <c r="N2" s="11"/>
      <c r="O2" s="12" t="s">
        <v>4</v>
      </c>
      <c r="P2" s="12"/>
    </row>
    <row r="3" s="8" customFormat="true" ht="27.75" hidden="false" customHeight="true" outlineLevel="0" collapsed="false">
      <c r="A3" s="9" t="s">
        <v>5</v>
      </c>
      <c r="B3" s="9"/>
      <c r="C3" s="9"/>
      <c r="D3" s="9"/>
      <c r="E3" s="9"/>
      <c r="F3" s="9"/>
      <c r="G3" s="9" t="s">
        <v>6</v>
      </c>
      <c r="H3" s="9"/>
      <c r="I3" s="9"/>
      <c r="J3" s="9"/>
      <c r="K3" s="9"/>
      <c r="L3" s="13" t="s">
        <v>7</v>
      </c>
      <c r="M3" s="13"/>
      <c r="N3" s="14"/>
      <c r="O3" s="12" t="s">
        <v>4</v>
      </c>
      <c r="P3" s="12"/>
    </row>
    <row r="4" s="8" customFormat="true" ht="22.5" hidden="false" customHeight="true" outlineLevel="0" collapsed="false">
      <c r="A4" s="15" t="s">
        <v>8</v>
      </c>
      <c r="B4" s="15"/>
      <c r="C4" s="16" t="s">
        <v>9</v>
      </c>
      <c r="D4" s="15" t="s">
        <v>10</v>
      </c>
      <c r="E4" s="15"/>
      <c r="F4" s="17" t="n">
        <f aca="false">SUM(F5:F532)</f>
        <v>9168</v>
      </c>
      <c r="G4" s="17"/>
      <c r="H4" s="17" t="n">
        <f aca="false">SUM(H5:H532)</f>
        <v>8948</v>
      </c>
      <c r="I4" s="17" t="n">
        <f aca="false">SUM(I5:I532)</f>
        <v>220</v>
      </c>
      <c r="J4" s="17" t="n">
        <f aca="false">SUM(J5:J532)</f>
        <v>0</v>
      </c>
      <c r="K4" s="17" t="n">
        <f aca="false">SUM(K5:K532)</f>
        <v>0</v>
      </c>
      <c r="L4" s="13" t="s">
        <v>11</v>
      </c>
      <c r="M4" s="13"/>
      <c r="N4" s="11"/>
      <c r="O4" s="13" t="s">
        <v>12</v>
      </c>
      <c r="P4" s="13"/>
    </row>
    <row r="5" s="8" customFormat="true" ht="22.5" hidden="false" customHeight="true" outlineLevel="0" collapsed="false">
      <c r="A5" s="13" t="s">
        <v>13</v>
      </c>
      <c r="B5" s="13" t="s">
        <v>14</v>
      </c>
      <c r="C5" s="13" t="s">
        <v>15</v>
      </c>
      <c r="D5" s="18" t="s">
        <v>16</v>
      </c>
      <c r="E5" s="18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9" t="s">
        <v>25</v>
      </c>
      <c r="N5" s="11"/>
      <c r="O5" s="19" t="s">
        <v>26</v>
      </c>
      <c r="P5" s="19" t="s">
        <v>27</v>
      </c>
    </row>
    <row r="6" s="8" customFormat="true" ht="50" hidden="false" customHeight="true" outlineLevel="0" collapsed="false">
      <c r="A6" s="20" t="n">
        <v>1</v>
      </c>
      <c r="B6" s="21" t="str">
        <f aca="false">IF(C6&lt;&gt;"",$O$3,"")</f>
        <v>20260827</v>
      </c>
      <c r="C6" s="22" t="s">
        <v>28</v>
      </c>
      <c r="D6" s="23" t="s">
        <v>29</v>
      </c>
      <c r="E6" s="23"/>
      <c r="F6" s="24" t="n">
        <f aca="false">1008-300</f>
        <v>708</v>
      </c>
      <c r="G6" s="21" t="n">
        <v>48</v>
      </c>
      <c r="H6" s="24" t="n">
        <f aca="false">1008-300</f>
        <v>708</v>
      </c>
      <c r="I6" s="21"/>
      <c r="J6" s="21"/>
      <c r="K6" s="21"/>
      <c r="L6" s="21" t="n">
        <v>0.11</v>
      </c>
      <c r="M6" s="25" t="s">
        <v>30</v>
      </c>
      <c r="N6" s="26" t="s">
        <v>31</v>
      </c>
      <c r="O6" s="27" t="inlineStr">
        <is>
          <t>2028-09-04</t>
        </is>
      </c>
      <c r="P6" s="28" t="s">
        <v>32</v>
      </c>
    </row>
    <row r="7" s="8" customFormat="true" ht="50" hidden="false" customHeight="true" outlineLevel="0" collapsed="false">
      <c r="A7" s="20"/>
      <c r="B7" s="21" t="str">
        <f aca="false">IF(C7&lt;&gt;"",$O$3,"")</f>
        <v>20260827</v>
      </c>
      <c r="C7" s="22" t="s">
        <v>28</v>
      </c>
      <c r="D7" s="29" t="s">
        <v>33</v>
      </c>
      <c r="E7" s="23"/>
      <c r="F7" s="24" t="n">
        <v>300</v>
      </c>
      <c r="G7" s="21" t="n">
        <v>48</v>
      </c>
      <c r="H7" s="24" t="n">
        <v>300</v>
      </c>
      <c r="I7" s="21"/>
      <c r="J7" s="21"/>
      <c r="K7" s="21"/>
      <c r="L7" s="21" t="n">
        <v>0.11</v>
      </c>
      <c r="M7" s="25" t="s">
        <v>34</v>
      </c>
      <c r="N7" s="26" t="str">
        <f aca="false">M7&amp;P7</f>
        <v>5247T5/带中文标/115-260819-102C</v>
      </c>
      <c r="O7" s="30" t="inlineStr">
        <is>
          <t>2028-09-04</t>
        </is>
      </c>
      <c r="P7" s="28" t="s">
        <v>32</v>
      </c>
      <c r="Q7" s="31" t="s">
        <v>35</v>
      </c>
    </row>
    <row r="8" s="8" customFormat="true" ht="50" hidden="false" customHeight="true" outlineLevel="0" collapsed="false">
      <c r="A8" s="21" t="n">
        <v>2</v>
      </c>
      <c r="B8" s="21" t="str">
        <f aca="false">IF(C8&lt;&gt;"",$O$3,"")</f>
        <v>20260827</v>
      </c>
      <c r="C8" s="22" t="s">
        <v>36</v>
      </c>
      <c r="D8" s="29" t="s">
        <v>37</v>
      </c>
      <c r="E8" s="23"/>
      <c r="F8" s="24" t="n">
        <v>300</v>
      </c>
      <c r="G8" s="21" t="n">
        <v>42</v>
      </c>
      <c r="H8" s="21" t="n">
        <v>300</v>
      </c>
      <c r="I8" s="21"/>
      <c r="J8" s="21"/>
      <c r="K8" s="21"/>
      <c r="L8" s="21" t="n">
        <v>0.2</v>
      </c>
      <c r="M8" s="25" t="s">
        <v>38</v>
      </c>
      <c r="N8" s="26" t="str">
        <f aca="false">M8&amp;P8</f>
        <v>78A200/115-260819-104C</v>
      </c>
      <c r="O8" s="30" t="inlineStr">
        <is>
          <t>2029-01-31</t>
        </is>
      </c>
      <c r="P8" s="28" t="s">
        <v>39</v>
      </c>
      <c r="Q8" s="31" t="s">
        <v>40</v>
      </c>
    </row>
    <row r="9" s="8" customFormat="true" ht="50" hidden="false" customHeight="true" outlineLevel="0" collapsed="false">
      <c r="A9" s="21" t="n">
        <v>3</v>
      </c>
      <c r="B9" s="21" t="str">
        <f aca="false">IF(C9&lt;&gt;"",$O$3,"")</f>
        <v>20260827</v>
      </c>
      <c r="C9" s="23" t="s">
        <v>41</v>
      </c>
      <c r="D9" s="23" t="s">
        <v>42</v>
      </c>
      <c r="E9" s="23"/>
      <c r="F9" s="24" t="n">
        <v>280</v>
      </c>
      <c r="G9" s="21" t="s">
        <v>43</v>
      </c>
      <c r="H9" s="21" t="n">
        <v>279</v>
      </c>
      <c r="I9" s="21" t="n">
        <v>1</v>
      </c>
      <c r="J9" s="21"/>
      <c r="K9" s="21"/>
      <c r="L9" s="21" t="n">
        <v>0.1</v>
      </c>
      <c r="M9" s="25" t="s">
        <v>44</v>
      </c>
      <c r="N9" s="26" t="str">
        <f aca="false">M9&amp;P9</f>
        <v>Z6HT/115-260819-104C</v>
      </c>
      <c r="O9" s="30" t="inlineStr">
        <is>
          <t>2028-06-01</t>
        </is>
      </c>
      <c r="P9" s="28" t="s">
        <v>39</v>
      </c>
      <c r="R9" s="32" t="s">
        <v>45</v>
      </c>
    </row>
    <row r="10" s="8" customFormat="true" ht="50" hidden="false" customHeight="true" outlineLevel="0" collapsed="false">
      <c r="A10" s="21" t="n">
        <v>4</v>
      </c>
      <c r="B10" s="21" t="str">
        <f aca="false">IF(C10&lt;&gt;"",$O$3,"")</f>
        <v>20260827</v>
      </c>
      <c r="C10" s="23" t="s">
        <v>46</v>
      </c>
      <c r="D10" s="23" t="s">
        <v>47</v>
      </c>
      <c r="E10" s="23"/>
      <c r="F10" s="24" t="n">
        <v>720</v>
      </c>
      <c r="G10" s="21" t="n">
        <v>30</v>
      </c>
      <c r="H10" s="21" t="n">
        <v>720</v>
      </c>
      <c r="I10" s="21"/>
      <c r="J10" s="21"/>
      <c r="K10" s="21"/>
      <c r="L10" s="21" t="n">
        <v>0.28</v>
      </c>
      <c r="M10" s="25" t="s">
        <v>48</v>
      </c>
      <c r="N10" s="26" t="str">
        <f aca="false">M10&amp;P10</f>
        <v>2071465/115-260819-104C</v>
      </c>
      <c r="O10" s="30" t="inlineStr">
        <is>
          <t>2028-11-19</t>
        </is>
      </c>
      <c r="P10" s="28" t="s">
        <v>39</v>
      </c>
    </row>
    <row r="11" s="8" customFormat="true" ht="50" hidden="false" customHeight="true" outlineLevel="0" collapsed="false">
      <c r="A11" s="21" t="n">
        <v>5</v>
      </c>
      <c r="B11" s="21" t="str">
        <f aca="false">IF(C11&lt;&gt;"",$O$3,"")</f>
        <v>20260827</v>
      </c>
      <c r="C11" s="23" t="s">
        <v>49</v>
      </c>
      <c r="D11" s="33" t="s">
        <v>50</v>
      </c>
      <c r="E11" s="23"/>
      <c r="F11" s="24" t="n">
        <v>300</v>
      </c>
      <c r="G11" s="21"/>
      <c r="H11" s="34" t="n">
        <v>300</v>
      </c>
      <c r="I11" s="21"/>
      <c r="J11" s="21"/>
      <c r="K11" s="21"/>
      <c r="L11" s="20" t="n">
        <v>0.49</v>
      </c>
      <c r="M11" s="35" t="s">
        <v>51</v>
      </c>
      <c r="N11" s="26" t="str">
        <f aca="false">M11&amp;P11</f>
        <v>直接打托/115-260819-106C</v>
      </c>
      <c r="O11" s="30" t="n">
        <v>20280101</v>
      </c>
      <c r="P11" s="28" t="s">
        <v>52</v>
      </c>
      <c r="Q11" s="36" t="s">
        <v>53</v>
      </c>
    </row>
    <row r="12" s="8" customFormat="true" ht="50" hidden="false" customHeight="true" outlineLevel="0" collapsed="false">
      <c r="A12" s="37" t="n">
        <v>6</v>
      </c>
      <c r="B12" s="21" t="str">
        <f aca="false">IF(C12&lt;&gt;"",$O$3,"")</f>
        <v>20260827</v>
      </c>
      <c r="C12" s="23" t="s">
        <v>54</v>
      </c>
      <c r="D12" s="23" t="s">
        <v>55</v>
      </c>
      <c r="E12" s="23"/>
      <c r="F12" s="34" t="n">
        <v>300</v>
      </c>
      <c r="G12" s="20" t="n">
        <v>30</v>
      </c>
      <c r="H12" s="38" t="n">
        <v>32</v>
      </c>
      <c r="I12" s="21" t="n">
        <v>1</v>
      </c>
      <c r="J12" s="21"/>
      <c r="K12" s="21"/>
      <c r="L12" s="20"/>
      <c r="M12" s="25" t="s">
        <v>56</v>
      </c>
      <c r="N12" s="26" t="str">
        <f aca="false">M12&amp;P12</f>
        <v>40A31W/带中文标/115-260819-108C</v>
      </c>
      <c r="O12" s="30" t="inlineStr">
        <is>
          <t>2029-03-01</t>
        </is>
      </c>
      <c r="P12" s="28" t="s">
        <v>57</v>
      </c>
      <c r="Q12" s="39" t="s">
        <v>58</v>
      </c>
      <c r="R12" s="32" t="s">
        <v>59</v>
      </c>
    </row>
    <row r="13" s="8" customFormat="true" ht="50" hidden="false" customHeight="true" outlineLevel="0" collapsed="false">
      <c r="A13" s="37"/>
      <c r="B13" s="21" t="str">
        <f aca="false">IF(C13&lt;&gt;"",$O$3,"")</f>
        <v>20260827</v>
      </c>
      <c r="C13" s="23" t="s">
        <v>54</v>
      </c>
      <c r="D13" s="23" t="s">
        <v>55</v>
      </c>
      <c r="E13" s="23"/>
      <c r="F13" s="34"/>
      <c r="G13" s="20"/>
      <c r="H13" s="38" t="n">
        <v>3</v>
      </c>
      <c r="I13" s="21" t="n">
        <v>1</v>
      </c>
      <c r="J13" s="21"/>
      <c r="K13" s="21"/>
      <c r="L13" s="20"/>
      <c r="M13" s="25" t="s">
        <v>60</v>
      </c>
      <c r="N13" s="26" t="str">
        <f aca="false">M13&amp;P13</f>
        <v>40Z72W/115-260819-108C</v>
      </c>
      <c r="O13" s="30" t="inlineStr">
        <is>
          <t>2028-07-01</t>
        </is>
      </c>
      <c r="P13" s="28" t="s">
        <v>57</v>
      </c>
      <c r="Q13" s="39"/>
      <c r="R13" s="32" t="s">
        <v>59</v>
      </c>
    </row>
    <row r="14" s="8" customFormat="true" ht="50" hidden="false" customHeight="true" outlineLevel="0" collapsed="false">
      <c r="A14" s="37"/>
      <c r="B14" s="21"/>
      <c r="C14" s="23" t="s">
        <v>54</v>
      </c>
      <c r="D14" s="29" t="s">
        <v>61</v>
      </c>
      <c r="E14" s="23"/>
      <c r="F14" s="34"/>
      <c r="G14" s="20"/>
      <c r="H14" s="40" t="n">
        <v>200</v>
      </c>
      <c r="I14" s="21"/>
      <c r="J14" s="21"/>
      <c r="K14" s="21"/>
      <c r="L14" s="20"/>
      <c r="M14" s="25" t="s">
        <v>60</v>
      </c>
      <c r="N14" s="26" t="str">
        <f aca="false">M14&amp;P14</f>
        <v>40Z72W/115-260819-108C</v>
      </c>
      <c r="O14" s="30" t="inlineStr">
        <is>
          <t>2028-07-01</t>
        </is>
      </c>
      <c r="P14" s="28" t="s">
        <v>57</v>
      </c>
      <c r="Q14" s="39"/>
      <c r="R14" s="41" t="s">
        <v>62</v>
      </c>
    </row>
    <row r="15" s="8" customFormat="true" ht="50" hidden="false" customHeight="true" outlineLevel="0" collapsed="false">
      <c r="A15" s="37"/>
      <c r="B15" s="21" t="str">
        <f aca="false">IF(C15&lt;&gt;"",$O$3,"")</f>
        <v>20260827</v>
      </c>
      <c r="C15" s="23" t="s">
        <v>54</v>
      </c>
      <c r="D15" s="23" t="s">
        <v>55</v>
      </c>
      <c r="E15" s="23"/>
      <c r="F15" s="34"/>
      <c r="G15" s="20"/>
      <c r="H15" s="38" t="n">
        <v>21</v>
      </c>
      <c r="I15" s="21" t="n">
        <v>1</v>
      </c>
      <c r="J15" s="21"/>
      <c r="K15" s="21"/>
      <c r="L15" s="20"/>
      <c r="M15" s="25" t="s">
        <v>63</v>
      </c>
      <c r="N15" s="26" t="str">
        <f aca="false">M15&amp;P15</f>
        <v>40Z61W/115-260819-108C</v>
      </c>
      <c r="O15" s="30" t="inlineStr">
        <is>
          <t>2028-06-01</t>
        </is>
      </c>
      <c r="P15" s="28" t="s">
        <v>57</v>
      </c>
      <c r="Q15" s="39"/>
      <c r="R15" s="32" t="s">
        <v>59</v>
      </c>
    </row>
    <row r="16" s="8" customFormat="true" ht="50" hidden="false" customHeight="true" outlineLevel="0" collapsed="false">
      <c r="A16" s="37"/>
      <c r="B16" s="21" t="str">
        <f aca="false">IF(C16&lt;&gt;"",$O$3,"")</f>
        <v>20260827</v>
      </c>
      <c r="C16" s="23" t="s">
        <v>54</v>
      </c>
      <c r="D16" s="23" t="s">
        <v>55</v>
      </c>
      <c r="E16" s="23"/>
      <c r="F16" s="34"/>
      <c r="G16" s="20"/>
      <c r="H16" s="21" t="n">
        <v>40</v>
      </c>
      <c r="I16" s="21" t="n">
        <v>1</v>
      </c>
      <c r="J16" s="21"/>
      <c r="K16" s="21"/>
      <c r="L16" s="20"/>
      <c r="M16" s="25" t="s">
        <v>64</v>
      </c>
      <c r="N16" s="26" t="str">
        <f aca="false">M16&amp;P16</f>
        <v>40Z21W/115-260819-108C</v>
      </c>
      <c r="O16" s="30" t="inlineStr">
        <is>
          <t>2028-02-01</t>
        </is>
      </c>
      <c r="P16" s="28" t="s">
        <v>57</v>
      </c>
      <c r="Q16" s="39"/>
      <c r="R16" s="32" t="s">
        <v>59</v>
      </c>
    </row>
    <row r="17" s="8" customFormat="true" ht="50" hidden="false" customHeight="true" outlineLevel="0" collapsed="false">
      <c r="A17" s="21" t="n">
        <v>7</v>
      </c>
      <c r="B17" s="21" t="str">
        <f aca="false">IF(C17&lt;&gt;"",$O$3,"")</f>
        <v>20260827</v>
      </c>
      <c r="C17" s="23" t="s">
        <v>65</v>
      </c>
      <c r="D17" s="23" t="s">
        <v>66</v>
      </c>
      <c r="E17" s="23"/>
      <c r="F17" s="42" t="n">
        <v>210</v>
      </c>
      <c r="G17" s="21" t="n">
        <v>42</v>
      </c>
      <c r="H17" s="21" t="n">
        <v>210</v>
      </c>
      <c r="I17" s="21"/>
      <c r="J17" s="21"/>
      <c r="K17" s="21"/>
      <c r="L17" s="21"/>
      <c r="M17" s="25" t="s">
        <v>67</v>
      </c>
      <c r="N17" s="26" t="str">
        <f aca="false">M17&amp;P17</f>
        <v>0523381/115-260819-110C</v>
      </c>
      <c r="O17" s="30" t="inlineStr">
        <is>
          <t>2028-06-11</t>
        </is>
      </c>
      <c r="P17" s="28" t="s">
        <v>68</v>
      </c>
    </row>
    <row r="18" s="8" customFormat="true" ht="50" hidden="false" customHeight="true" outlineLevel="0" collapsed="false">
      <c r="A18" s="20" t="n">
        <v>8</v>
      </c>
      <c r="B18" s="21" t="str">
        <f aca="false">IF(C18&lt;&gt;"",$O$3,"")</f>
        <v>20260827</v>
      </c>
      <c r="C18" s="23" t="s">
        <v>69</v>
      </c>
      <c r="D18" s="23" t="s">
        <v>70</v>
      </c>
      <c r="E18" s="23"/>
      <c r="F18" s="42" t="n">
        <v>300</v>
      </c>
      <c r="G18" s="20" t="n">
        <v>24</v>
      </c>
      <c r="H18" s="21" t="n">
        <f aca="false">229+1</f>
        <v>230</v>
      </c>
      <c r="I18" s="21"/>
      <c r="J18" s="21"/>
      <c r="K18" s="21"/>
      <c r="L18" s="21"/>
      <c r="M18" s="25" t="s">
        <v>71</v>
      </c>
      <c r="N18" s="26" t="str">
        <f aca="false">M18&amp;P18</f>
        <v>6033211800/带中文标/115-260819-110C</v>
      </c>
      <c r="O18" s="30" t="inlineStr">
        <is>
          <t>2029-02-02</t>
        </is>
      </c>
      <c r="P18" s="28" t="s">
        <v>68</v>
      </c>
    </row>
    <row r="19" s="8" customFormat="true" ht="50" hidden="false" customHeight="true" outlineLevel="0" collapsed="false">
      <c r="A19" s="20"/>
      <c r="B19" s="21"/>
      <c r="C19" s="23"/>
      <c r="D19" s="23"/>
      <c r="E19" s="23"/>
      <c r="F19" s="42"/>
      <c r="G19" s="20"/>
      <c r="H19" s="21" t="n">
        <f aca="false">23+1</f>
        <v>24</v>
      </c>
      <c r="I19" s="21"/>
      <c r="J19" s="21"/>
      <c r="K19" s="21"/>
      <c r="L19" s="21"/>
      <c r="M19" s="25" t="s">
        <v>72</v>
      </c>
      <c r="N19" s="26" t="str">
        <f aca="false">M19&amp;P19</f>
        <v>5359211800/带中文标/115-260819-110C</v>
      </c>
      <c r="O19" s="30" t="inlineStr">
        <is>
          <t>2028-12-25</t>
        </is>
      </c>
      <c r="P19" s="28" t="s">
        <v>68</v>
      </c>
    </row>
    <row r="20" s="8" customFormat="true" ht="50" hidden="false" customHeight="true" outlineLevel="0" collapsed="false">
      <c r="A20" s="20"/>
      <c r="B20" s="21"/>
      <c r="C20" s="23"/>
      <c r="D20" s="23"/>
      <c r="E20" s="23"/>
      <c r="F20" s="42"/>
      <c r="G20" s="20"/>
      <c r="H20" s="21" t="n">
        <f aca="false">27+1</f>
        <v>28</v>
      </c>
      <c r="I20" s="21"/>
      <c r="J20" s="21"/>
      <c r="K20" s="21"/>
      <c r="L20" s="21"/>
      <c r="M20" s="25" t="s">
        <v>73</v>
      </c>
      <c r="N20" s="26" t="str">
        <f aca="false">M20&amp;P20</f>
        <v>5351211800/带中文标/115-260819-110C</v>
      </c>
      <c r="O20" s="30" t="inlineStr">
        <is>
          <t>2028-12-17</t>
        </is>
      </c>
      <c r="P20" s="28" t="s">
        <v>68</v>
      </c>
    </row>
    <row r="21" s="8" customFormat="true" ht="50" hidden="false" customHeight="true" outlineLevel="0" collapsed="false">
      <c r="A21" s="20"/>
      <c r="B21" s="21"/>
      <c r="C21" s="23"/>
      <c r="D21" s="23"/>
      <c r="E21" s="23"/>
      <c r="F21" s="42"/>
      <c r="G21" s="20"/>
      <c r="H21" s="21" t="n">
        <f aca="false">17+1</f>
        <v>18</v>
      </c>
      <c r="I21" s="21"/>
      <c r="J21" s="21"/>
      <c r="K21" s="21"/>
      <c r="L21" s="21"/>
      <c r="M21" s="25" t="s">
        <v>74</v>
      </c>
      <c r="N21" s="26" t="str">
        <f aca="false">M21&amp;P21</f>
        <v>5323211800/带中文标/115-260819-110C</v>
      </c>
      <c r="O21" s="30" t="inlineStr">
        <is>
          <t>2028-11-19</t>
        </is>
      </c>
      <c r="P21" s="28" t="s">
        <v>68</v>
      </c>
    </row>
    <row r="22" s="8" customFormat="true" ht="50" hidden="false" customHeight="true" outlineLevel="0" collapsed="false">
      <c r="A22" s="21" t="n">
        <v>9</v>
      </c>
      <c r="B22" s="21" t="str">
        <f aca="false">IF(C22&lt;&gt;"",$O$3,"")</f>
        <v>20260827</v>
      </c>
      <c r="C22" s="23" t="s">
        <v>75</v>
      </c>
      <c r="D22" s="23" t="s">
        <v>76</v>
      </c>
      <c r="E22" s="23"/>
      <c r="F22" s="42" t="n">
        <v>315</v>
      </c>
      <c r="G22" s="21" t="n">
        <v>63</v>
      </c>
      <c r="H22" s="21" t="n">
        <v>315</v>
      </c>
      <c r="I22" s="21"/>
      <c r="J22" s="21"/>
      <c r="K22" s="21"/>
      <c r="L22" s="21" t="n">
        <v>0.11</v>
      </c>
      <c r="M22" s="25" t="s">
        <v>77</v>
      </c>
      <c r="N22" s="26" t="str">
        <f aca="false">M22&amp;P22</f>
        <v>A26/115-260819-110C</v>
      </c>
      <c r="O22" s="30" t="inlineStr">
        <is>
          <t>2029-02-01</t>
        </is>
      </c>
      <c r="P22" s="28" t="s">
        <v>68</v>
      </c>
    </row>
    <row r="23" s="8" customFormat="true" ht="50" hidden="false" customHeight="true" outlineLevel="0" collapsed="false">
      <c r="A23" s="21" t="n">
        <v>10</v>
      </c>
      <c r="B23" s="21" t="str">
        <f aca="false">IF(C23&lt;&gt;"",$O$3,"")</f>
        <v>20260827</v>
      </c>
      <c r="C23" s="23" t="s">
        <v>78</v>
      </c>
      <c r="D23" s="23" t="s">
        <v>79</v>
      </c>
      <c r="E23" s="23"/>
      <c r="F23" s="42" t="n">
        <v>100</v>
      </c>
      <c r="G23" s="21" t="s">
        <v>43</v>
      </c>
      <c r="H23" s="21" t="n">
        <v>100</v>
      </c>
      <c r="I23" s="21"/>
      <c r="J23" s="21"/>
      <c r="K23" s="21"/>
      <c r="L23" s="21" t="n">
        <v>0.03</v>
      </c>
      <c r="M23" s="25" t="s">
        <v>80</v>
      </c>
      <c r="N23" s="26" t="str">
        <f aca="false">M23&amp;P23</f>
        <v>0517909/115-260819-112C</v>
      </c>
      <c r="O23" s="30" t="inlineStr">
        <is>
          <t>2028-04-30</t>
        </is>
      </c>
      <c r="P23" s="28" t="s">
        <v>81</v>
      </c>
    </row>
    <row r="24" s="8" customFormat="true" ht="50" hidden="false" customHeight="true" outlineLevel="0" collapsed="false">
      <c r="A24" s="21" t="n">
        <v>11</v>
      </c>
      <c r="B24" s="21" t="str">
        <f aca="false">IF(C24&lt;&gt;"",$O$3,"")</f>
        <v>20260827</v>
      </c>
      <c r="C24" s="23" t="s">
        <v>82</v>
      </c>
      <c r="D24" s="23" t="s">
        <v>83</v>
      </c>
      <c r="E24" s="23"/>
      <c r="F24" s="42" t="n">
        <v>300</v>
      </c>
      <c r="G24" s="21" t="n">
        <v>30</v>
      </c>
      <c r="H24" s="21" t="n">
        <v>300</v>
      </c>
      <c r="I24" s="21"/>
      <c r="J24" s="21"/>
      <c r="K24" s="21"/>
      <c r="L24" s="21" t="n">
        <v>0.26</v>
      </c>
      <c r="M24" s="25" t="s">
        <v>84</v>
      </c>
      <c r="N24" s="26" t="str">
        <f aca="false">M24&amp;P24</f>
        <v>0538227/115-260819-112C</v>
      </c>
      <c r="O24" s="30" t="inlineStr">
        <is>
          <t>2028-09-24</t>
        </is>
      </c>
      <c r="P24" s="28" t="s">
        <v>81</v>
      </c>
    </row>
    <row r="25" s="8" customFormat="true" ht="50" hidden="false" customHeight="true" outlineLevel="0" collapsed="false">
      <c r="A25" s="20" t="n">
        <v>12</v>
      </c>
      <c r="B25" s="21" t="str">
        <f aca="false">IF(C25&lt;&gt;"",$O$3,"")</f>
        <v>20260827</v>
      </c>
      <c r="C25" s="23" t="s">
        <v>85</v>
      </c>
      <c r="D25" s="23" t="s">
        <v>86</v>
      </c>
      <c r="E25" s="23"/>
      <c r="F25" s="42" t="n">
        <v>500</v>
      </c>
      <c r="G25" s="20" t="n">
        <v>48</v>
      </c>
      <c r="H25" s="21" t="n">
        <f aca="false">47+1</f>
        <v>48</v>
      </c>
      <c r="I25" s="21"/>
      <c r="J25" s="21"/>
      <c r="K25" s="21"/>
      <c r="L25" s="20" t="n">
        <v>0.17</v>
      </c>
      <c r="M25" s="25" t="s">
        <v>87</v>
      </c>
      <c r="N25" s="26" t="str">
        <f aca="false">M25&amp;P25</f>
        <v>0608162/115-260819-112C</v>
      </c>
      <c r="O25" s="30" t="inlineStr">
        <is>
          <t>2029-02-26</t>
        </is>
      </c>
      <c r="P25" s="28" t="s">
        <v>81</v>
      </c>
    </row>
    <row r="26" s="8" customFormat="true" ht="50" hidden="false" customHeight="true" outlineLevel="0" collapsed="false">
      <c r="A26" s="20"/>
      <c r="B26" s="21"/>
      <c r="C26" s="23"/>
      <c r="D26" s="23"/>
      <c r="E26" s="23"/>
      <c r="F26" s="42"/>
      <c r="G26" s="20"/>
      <c r="H26" s="21" t="n">
        <v>430</v>
      </c>
      <c r="I26" s="21" t="n">
        <v>2</v>
      </c>
      <c r="J26" s="21"/>
      <c r="K26" s="21"/>
      <c r="L26" s="20"/>
      <c r="M26" s="25" t="s">
        <v>88</v>
      </c>
      <c r="N26" s="26" t="str">
        <f aca="false">M26&amp;P26</f>
        <v>0610050/115-260819-112C</v>
      </c>
      <c r="O26" s="30" t="inlineStr">
        <is>
          <t>2029-03-12</t>
        </is>
      </c>
      <c r="P26" s="28" t="s">
        <v>81</v>
      </c>
      <c r="R26" s="8" t="s">
        <v>89</v>
      </c>
    </row>
    <row r="27" s="8" customFormat="true" ht="50" hidden="false" customHeight="true" outlineLevel="0" collapsed="false">
      <c r="A27" s="20"/>
      <c r="B27" s="21"/>
      <c r="C27" s="23"/>
      <c r="D27" s="23"/>
      <c r="E27" s="23"/>
      <c r="F27" s="42"/>
      <c r="G27" s="20"/>
      <c r="H27" s="21" t="n">
        <f aca="false">1+19</f>
        <v>20</v>
      </c>
      <c r="I27" s="21"/>
      <c r="J27" s="21"/>
      <c r="K27" s="21"/>
      <c r="L27" s="20"/>
      <c r="M27" s="25" t="s">
        <v>90</v>
      </c>
      <c r="N27" s="26" t="str">
        <f aca="false">M27&amp;P27</f>
        <v>0603189/115-260819-112C</v>
      </c>
      <c r="O27" s="30" t="inlineStr">
        <is>
          <t>2029-01-22</t>
        </is>
      </c>
      <c r="P27" s="28" t="s">
        <v>81</v>
      </c>
    </row>
    <row r="28" s="8" customFormat="true" ht="50" hidden="false" customHeight="true" outlineLevel="0" collapsed="false">
      <c r="A28" s="20" t="n">
        <v>13</v>
      </c>
      <c r="B28" s="21" t="str">
        <f aca="false">IF(C28&lt;&gt;"",$O$3,"")</f>
        <v>20260827</v>
      </c>
      <c r="C28" s="23" t="s">
        <v>91</v>
      </c>
      <c r="D28" s="23" t="s">
        <v>92</v>
      </c>
      <c r="E28" s="23"/>
      <c r="F28" s="42" t="n">
        <v>200</v>
      </c>
      <c r="G28" s="20" t="n">
        <v>30</v>
      </c>
      <c r="H28" s="21" t="n">
        <f aca="false">19+1</f>
        <v>20</v>
      </c>
      <c r="I28" s="21"/>
      <c r="J28" s="21"/>
      <c r="K28" s="21"/>
      <c r="L28" s="20" t="s">
        <v>43</v>
      </c>
      <c r="M28" s="25" t="s">
        <v>93</v>
      </c>
      <c r="N28" s="26" t="str">
        <f aca="false">M28&amp;P28</f>
        <v>0548074/115-260819-112C</v>
      </c>
      <c r="O28" s="30" t="inlineStr">
        <is>
          <t>2028-12-03</t>
        </is>
      </c>
      <c r="P28" s="28" t="s">
        <v>81</v>
      </c>
    </row>
    <row r="29" s="8" customFormat="true" ht="50" hidden="false" customHeight="true" outlineLevel="0" collapsed="false">
      <c r="A29" s="20"/>
      <c r="B29" s="21"/>
      <c r="C29" s="23"/>
      <c r="D29" s="23"/>
      <c r="E29" s="23"/>
      <c r="F29" s="42"/>
      <c r="G29" s="20"/>
      <c r="H29" s="21" t="n">
        <f aca="false">179+1</f>
        <v>180</v>
      </c>
      <c r="I29" s="21"/>
      <c r="J29" s="21"/>
      <c r="K29" s="21"/>
      <c r="L29" s="20"/>
      <c r="M29" s="25" t="s">
        <v>94</v>
      </c>
      <c r="N29" s="26" t="str">
        <f aca="false">M29&amp;P29</f>
        <v>0548072/115-260819-112C</v>
      </c>
      <c r="O29" s="30" t="inlineStr">
        <is>
          <t>2028-12-03</t>
        </is>
      </c>
      <c r="P29" s="28" t="s">
        <v>81</v>
      </c>
    </row>
    <row r="30" s="8" customFormat="true" ht="50" hidden="false" customHeight="true" outlineLevel="0" collapsed="false">
      <c r="A30" s="21" t="n">
        <v>14</v>
      </c>
      <c r="B30" s="21" t="str">
        <f aca="false">IF(C30&lt;&gt;"",$O$3,"")</f>
        <v>20260827</v>
      </c>
      <c r="C30" s="23" t="s">
        <v>95</v>
      </c>
      <c r="D30" s="23" t="s">
        <v>96</v>
      </c>
      <c r="E30" s="23"/>
      <c r="F30" s="42" t="n">
        <v>400</v>
      </c>
      <c r="G30" s="21" t="n">
        <v>28</v>
      </c>
      <c r="H30" s="21" t="n">
        <v>399</v>
      </c>
      <c r="I30" s="21" t="n">
        <v>1</v>
      </c>
      <c r="J30" s="21"/>
      <c r="K30" s="21"/>
      <c r="L30" s="21" t="n">
        <v>0.24</v>
      </c>
      <c r="M30" s="25" t="s">
        <v>97</v>
      </c>
      <c r="N30" s="26" t="str">
        <f aca="false">M30&amp;P30</f>
        <v>0547203/115-260819-112C</v>
      </c>
      <c r="O30" s="30" t="inlineStr">
        <is>
          <t>2028-11-26</t>
        </is>
      </c>
      <c r="P30" s="28" t="s">
        <v>81</v>
      </c>
      <c r="R30" s="8" t="s">
        <v>98</v>
      </c>
    </row>
    <row r="31" s="8" customFormat="true" ht="50" hidden="false" customHeight="true" outlineLevel="0" collapsed="false">
      <c r="A31" s="21" t="n">
        <v>15</v>
      </c>
      <c r="B31" s="21" t="str">
        <f aca="false">IF(C31&lt;&gt;"",$O$3,"")</f>
        <v>20260827</v>
      </c>
      <c r="C31" s="23" t="s">
        <v>99</v>
      </c>
      <c r="D31" s="23" t="s">
        <v>100</v>
      </c>
      <c r="E31" s="23"/>
      <c r="F31" s="42" t="n">
        <v>100</v>
      </c>
      <c r="G31" s="21" t="n">
        <v>45</v>
      </c>
      <c r="H31" s="21" t="n">
        <v>91</v>
      </c>
      <c r="I31" s="21" t="n">
        <f aca="false">8+1</f>
        <v>9</v>
      </c>
      <c r="J31" s="21"/>
      <c r="K31" s="21"/>
      <c r="L31" s="21" t="n">
        <v>0.21</v>
      </c>
      <c r="M31" s="25" t="s">
        <v>101</v>
      </c>
      <c r="N31" s="26" t="str">
        <f aca="false">M31&amp;P31</f>
        <v>0551160/115-260819-112C</v>
      </c>
      <c r="O31" s="30" t="inlineStr">
        <is>
          <t>2028-12-24</t>
        </is>
      </c>
      <c r="P31" s="28" t="s">
        <v>81</v>
      </c>
      <c r="R31" s="8" t="s">
        <v>102</v>
      </c>
    </row>
    <row r="32" s="8" customFormat="true" ht="50" hidden="false" customHeight="true" outlineLevel="0" collapsed="false">
      <c r="A32" s="21" t="n">
        <v>16</v>
      </c>
      <c r="B32" s="21" t="str">
        <f aca="false">IF(C32&lt;&gt;"",$O$3,"")</f>
        <v>20260827</v>
      </c>
      <c r="C32" s="23" t="s">
        <v>103</v>
      </c>
      <c r="D32" s="23" t="s">
        <v>104</v>
      </c>
      <c r="E32" s="23"/>
      <c r="F32" s="42" t="n">
        <v>60</v>
      </c>
      <c r="G32" s="21" t="s">
        <v>43</v>
      </c>
      <c r="H32" s="21" t="n">
        <v>60</v>
      </c>
      <c r="I32" s="21"/>
      <c r="J32" s="21"/>
      <c r="K32" s="21"/>
      <c r="L32" s="21" t="n">
        <v>0.02</v>
      </c>
      <c r="M32" s="25" t="s">
        <v>105</v>
      </c>
      <c r="N32" s="26" t="str">
        <f aca="false">M32&amp;P32</f>
        <v>0544181/115-260819-112C</v>
      </c>
      <c r="O32" s="30" t="inlineStr">
        <is>
          <t>2028-11-05</t>
        </is>
      </c>
      <c r="P32" s="28" t="s">
        <v>81</v>
      </c>
    </row>
    <row r="33" s="8" customFormat="true" ht="50" hidden="false" customHeight="true" outlineLevel="0" collapsed="false">
      <c r="A33" s="21" t="n">
        <v>17</v>
      </c>
      <c r="B33" s="21" t="str">
        <f aca="false">IF(C33&lt;&gt;"",$O$3,"")</f>
        <v>20260827</v>
      </c>
      <c r="C33" s="23" t="s">
        <v>106</v>
      </c>
      <c r="D33" s="23" t="s">
        <v>107</v>
      </c>
      <c r="E33" s="23"/>
      <c r="F33" s="42" t="n">
        <v>144</v>
      </c>
      <c r="G33" s="21" t="s">
        <v>43</v>
      </c>
      <c r="H33" s="21" t="n">
        <v>144</v>
      </c>
      <c r="I33" s="21"/>
      <c r="J33" s="21"/>
      <c r="K33" s="21"/>
      <c r="L33" s="21" t="n">
        <v>0.03</v>
      </c>
      <c r="M33" s="25" t="s">
        <v>108</v>
      </c>
      <c r="N33" s="26" t="str">
        <f aca="false">M33&amp;P33</f>
        <v>0536105/115-260819-112C</v>
      </c>
      <c r="O33" s="30" t="inlineStr">
        <is>
          <t>2028-09-10</t>
        </is>
      </c>
      <c r="P33" s="28" t="s">
        <v>81</v>
      </c>
    </row>
    <row r="34" s="8" customFormat="true" ht="50" hidden="false" customHeight="true" outlineLevel="0" collapsed="false">
      <c r="A34" s="20" t="n">
        <v>18</v>
      </c>
      <c r="B34" s="21" t="str">
        <f aca="false">IF(C34&lt;&gt;"",$O$3,"")</f>
        <v>20260827</v>
      </c>
      <c r="C34" s="23" t="s">
        <v>109</v>
      </c>
      <c r="D34" s="23" t="s">
        <v>110</v>
      </c>
      <c r="E34" s="23"/>
      <c r="F34" s="42" t="n">
        <v>100</v>
      </c>
      <c r="G34" s="20" t="n">
        <v>30</v>
      </c>
      <c r="H34" s="21" t="n">
        <f aca="false">89+1</f>
        <v>90</v>
      </c>
      <c r="I34" s="21"/>
      <c r="J34" s="21"/>
      <c r="K34" s="21"/>
      <c r="L34" s="37" t="n">
        <v>0.28</v>
      </c>
      <c r="M34" s="25" t="s">
        <v>111</v>
      </c>
      <c r="N34" s="26" t="str">
        <f aca="false">M34&amp;P34</f>
        <v>0612076/115-260819-112C</v>
      </c>
      <c r="O34" s="30" t="inlineStr">
        <is>
          <t>2029-03-26</t>
        </is>
      </c>
      <c r="P34" s="28" t="s">
        <v>81</v>
      </c>
    </row>
    <row r="35" s="8" customFormat="true" ht="50" hidden="false" customHeight="true" outlineLevel="0" collapsed="false">
      <c r="A35" s="20"/>
      <c r="B35" s="21"/>
      <c r="C35" s="23"/>
      <c r="D35" s="23"/>
      <c r="E35" s="23"/>
      <c r="F35" s="42"/>
      <c r="G35" s="20"/>
      <c r="H35" s="21" t="n">
        <f aca="false">9+1</f>
        <v>10</v>
      </c>
      <c r="I35" s="21"/>
      <c r="J35" s="21"/>
      <c r="K35" s="21"/>
      <c r="L35" s="37"/>
      <c r="M35" s="25" t="s">
        <v>112</v>
      </c>
      <c r="N35" s="26" t="str">
        <f aca="false">M35&amp;P35</f>
        <v>0550257/115-260819-112C</v>
      </c>
      <c r="O35" s="30" t="inlineStr">
        <is>
          <t>2028-12-17</t>
        </is>
      </c>
      <c r="P35" s="28" t="s">
        <v>81</v>
      </c>
    </row>
    <row r="36" s="8" customFormat="true" ht="50" hidden="false" customHeight="true" outlineLevel="0" collapsed="false">
      <c r="A36" s="21" t="n">
        <v>19</v>
      </c>
      <c r="B36" s="21" t="str">
        <f aca="false">IF(C36&lt;&gt;"",$O$3,"")</f>
        <v>20260827</v>
      </c>
      <c r="C36" s="23" t="s">
        <v>113</v>
      </c>
      <c r="D36" s="23" t="s">
        <v>114</v>
      </c>
      <c r="E36" s="23"/>
      <c r="F36" s="42" t="n">
        <v>100</v>
      </c>
      <c r="G36" s="21" t="s">
        <v>43</v>
      </c>
      <c r="H36" s="21"/>
      <c r="I36" s="21" t="n">
        <f aca="false">97+2+1</f>
        <v>100</v>
      </c>
      <c r="J36" s="21"/>
      <c r="K36" s="21"/>
      <c r="L36" s="37" t="n">
        <v>0.03</v>
      </c>
      <c r="M36" s="25" t="s">
        <v>115</v>
      </c>
      <c r="N36" s="26" t="str">
        <f aca="false">M36&amp;P36</f>
        <v>0549907/115-260819-112C</v>
      </c>
      <c r="O36" s="30" t="inlineStr">
        <is>
          <t>2028-12-10</t>
        </is>
      </c>
      <c r="P36" s="28" t="s">
        <v>81</v>
      </c>
      <c r="R36" s="8" t="s">
        <v>116</v>
      </c>
    </row>
    <row r="37" s="8" customFormat="true" ht="50" hidden="false" customHeight="true" outlineLevel="0" collapsed="false">
      <c r="A37" s="21" t="n">
        <v>20</v>
      </c>
      <c r="B37" s="21" t="str">
        <f aca="false">IF(C37&lt;&gt;"",$O$3,"")</f>
        <v>20260827</v>
      </c>
      <c r="C37" s="23" t="s">
        <v>117</v>
      </c>
      <c r="D37" s="23" t="s">
        <v>118</v>
      </c>
      <c r="E37" s="23"/>
      <c r="F37" s="42" t="n">
        <v>144</v>
      </c>
      <c r="G37" s="21" t="s">
        <v>43</v>
      </c>
      <c r="H37" s="21" t="n">
        <v>144</v>
      </c>
      <c r="I37" s="21"/>
      <c r="J37" s="21"/>
      <c r="K37" s="21"/>
      <c r="L37" s="37" t="n">
        <v>0.03</v>
      </c>
      <c r="M37" s="25" t="s">
        <v>119</v>
      </c>
      <c r="N37" s="26" t="str">
        <f aca="false">M37&amp;P37</f>
        <v>0505289/115-260819-112C</v>
      </c>
      <c r="O37" s="30" t="inlineStr">
        <is>
          <t>2028-02-05</t>
        </is>
      </c>
      <c r="P37" s="28" t="s">
        <v>81</v>
      </c>
    </row>
    <row r="38" s="8" customFormat="true" ht="50" hidden="false" customHeight="true" outlineLevel="0" collapsed="false">
      <c r="A38" s="21" t="n">
        <v>21</v>
      </c>
      <c r="B38" s="21" t="str">
        <f aca="false">IF(C38&lt;&gt;"",$O$3,"")</f>
        <v>20260827</v>
      </c>
      <c r="C38" s="23" t="s">
        <v>120</v>
      </c>
      <c r="D38" s="23" t="s">
        <v>121</v>
      </c>
      <c r="E38" s="23"/>
      <c r="F38" s="42" t="n">
        <v>760</v>
      </c>
      <c r="G38" s="21" t="n">
        <v>48</v>
      </c>
      <c r="H38" s="21" t="n">
        <v>759</v>
      </c>
      <c r="I38" s="21" t="n">
        <v>1</v>
      </c>
      <c r="J38" s="21"/>
      <c r="K38" s="21"/>
      <c r="L38" s="37" t="n">
        <v>0.1</v>
      </c>
      <c r="M38" s="25" t="s">
        <v>122</v>
      </c>
      <c r="N38" s="26" t="str">
        <f aca="false">M38&amp;P38</f>
        <v>0603110/115-260819-112C</v>
      </c>
      <c r="O38" s="30" t="inlineStr">
        <is>
          <t>2029-01-22</t>
        </is>
      </c>
      <c r="P38" s="28" t="s">
        <v>81</v>
      </c>
      <c r="R38" s="8" t="s">
        <v>123</v>
      </c>
    </row>
    <row r="39" s="8" customFormat="true" ht="50" hidden="false" customHeight="true" outlineLevel="0" collapsed="false">
      <c r="A39" s="21" t="n">
        <v>22</v>
      </c>
      <c r="B39" s="37" t="str">
        <f aca="false">IF(C39&lt;&gt;"",$O$3,"")</f>
        <v>20260827</v>
      </c>
      <c r="C39" s="43" t="s">
        <v>124</v>
      </c>
      <c r="D39" s="43" t="s">
        <v>125</v>
      </c>
      <c r="E39" s="43"/>
      <c r="F39" s="44" t="n">
        <v>42</v>
      </c>
      <c r="G39" s="37" t="s">
        <v>43</v>
      </c>
      <c r="H39" s="37" t="n">
        <v>41</v>
      </c>
      <c r="I39" s="37" t="n">
        <v>1</v>
      </c>
      <c r="J39" s="37"/>
      <c r="K39" s="37"/>
      <c r="L39" s="37" t="n">
        <v>0.15</v>
      </c>
      <c r="M39" s="45" t="s">
        <v>126</v>
      </c>
      <c r="N39" s="26" t="str">
        <f aca="false">M39&amp;P39</f>
        <v>B56/115-260819-112C</v>
      </c>
      <c r="O39" s="46" t="inlineStr">
        <is>
          <t>2029-05-01</t>
        </is>
      </c>
      <c r="P39" s="28" t="s">
        <v>81</v>
      </c>
      <c r="R39" s="32" t="s">
        <v>59</v>
      </c>
    </row>
    <row r="40" s="6" customFormat="true" ht="50" hidden="false" customHeight="true" outlineLevel="0" collapsed="false">
      <c r="A40" s="21" t="n">
        <v>23</v>
      </c>
      <c r="B40" s="47" t="str">
        <f aca="false">IF(C40&lt;&gt;"",$O$3,"")</f>
        <v>20260827</v>
      </c>
      <c r="C40" s="38" t="s">
        <v>127</v>
      </c>
      <c r="D40" s="48" t="s">
        <v>128</v>
      </c>
      <c r="E40" s="38"/>
      <c r="F40" s="42" t="n">
        <v>173</v>
      </c>
      <c r="G40" s="38" t="n">
        <v>9</v>
      </c>
      <c r="H40" s="38" t="n">
        <v>173</v>
      </c>
      <c r="I40" s="38"/>
      <c r="J40" s="38"/>
      <c r="K40" s="38"/>
      <c r="L40" s="38" t="s">
        <v>43</v>
      </c>
      <c r="M40" s="35" t="s">
        <v>51</v>
      </c>
      <c r="N40" s="26" t="str">
        <f aca="false">M40&amp;P40</f>
        <v>直接打托/115-260819-114C</v>
      </c>
      <c r="O40" s="30" t="n">
        <v>20280101</v>
      </c>
      <c r="P40" s="28" t="s">
        <v>129</v>
      </c>
      <c r="Q40" s="36" t="s">
        <v>130</v>
      </c>
    </row>
    <row r="41" s="6" customFormat="true" ht="50" hidden="false" customHeight="true" outlineLevel="0" collapsed="false">
      <c r="A41" s="20" t="n">
        <v>24</v>
      </c>
      <c r="B41" s="47" t="str">
        <f aca="false">IF(C41&lt;&gt;"",$O$3,"")</f>
        <v>20260827</v>
      </c>
      <c r="C41" s="38" t="s">
        <v>131</v>
      </c>
      <c r="D41" s="38" t="s">
        <v>132</v>
      </c>
      <c r="E41" s="38"/>
      <c r="F41" s="42" t="n">
        <v>213</v>
      </c>
      <c r="G41" s="38" t="s">
        <v>43</v>
      </c>
      <c r="H41" s="38" t="n">
        <v>208</v>
      </c>
      <c r="I41" s="38" t="n">
        <v>1</v>
      </c>
      <c r="J41" s="38"/>
      <c r="K41" s="38"/>
      <c r="L41" s="38" t="s">
        <v>43</v>
      </c>
      <c r="M41" s="38" t="s">
        <v>133</v>
      </c>
      <c r="N41" s="26" t="str">
        <f aca="false">M41&amp;P41</f>
        <v>PC5/带中文标/115-260819-114C</v>
      </c>
      <c r="O41" s="49" t="inlineStr">
        <is>
          <t>2028-12-01</t>
        </is>
      </c>
      <c r="P41" s="28" t="s">
        <v>129</v>
      </c>
      <c r="R41" s="32" t="s">
        <v>59</v>
      </c>
    </row>
    <row r="42" s="6" customFormat="true" ht="50" hidden="false" customHeight="true" outlineLevel="0" collapsed="false">
      <c r="A42" s="20"/>
      <c r="B42" s="47"/>
      <c r="C42" s="38"/>
      <c r="D42" s="38"/>
      <c r="E42" s="38"/>
      <c r="F42" s="42"/>
      <c r="G42" s="38"/>
      <c r="H42" s="38" t="n">
        <v>1</v>
      </c>
      <c r="I42" s="38" t="n">
        <v>1</v>
      </c>
      <c r="J42" s="38"/>
      <c r="K42" s="38"/>
      <c r="L42" s="38"/>
      <c r="M42" s="38" t="s">
        <v>134</v>
      </c>
      <c r="N42" s="26" t="str">
        <f aca="false">M42&amp;P42</f>
        <v>B36/带中文标/115-260819-114C</v>
      </c>
      <c r="O42" s="49" t="inlineStr">
        <is>
          <t>2029-03-01</t>
        </is>
      </c>
      <c r="P42" s="28" t="s">
        <v>129</v>
      </c>
      <c r="R42" s="32" t="s">
        <v>59</v>
      </c>
    </row>
    <row r="43" s="6" customFormat="true" ht="50" hidden="false" customHeight="true" outlineLevel="0" collapsed="false">
      <c r="A43" s="20"/>
      <c r="B43" s="47"/>
      <c r="C43" s="38"/>
      <c r="D43" s="38"/>
      <c r="E43" s="38"/>
      <c r="F43" s="42"/>
      <c r="G43" s="38"/>
      <c r="H43" s="38" t="n">
        <v>1</v>
      </c>
      <c r="I43" s="38" t="n">
        <v>1</v>
      </c>
      <c r="J43" s="38"/>
      <c r="K43" s="38"/>
      <c r="L43" s="38"/>
      <c r="M43" s="38" t="s">
        <v>135</v>
      </c>
      <c r="N43" s="26" t="str">
        <f aca="false">M43&amp;P43</f>
        <v>DC5/带中文标/115-260819-114C</v>
      </c>
      <c r="O43" s="49" t="inlineStr">
        <is>
          <t>2028-12-01</t>
        </is>
      </c>
      <c r="P43" s="28" t="s">
        <v>129</v>
      </c>
      <c r="R43" s="32" t="s">
        <v>59</v>
      </c>
    </row>
    <row r="44" s="6" customFormat="true" ht="50" hidden="false" customHeight="true" outlineLevel="0" collapsed="false">
      <c r="A44" s="20" t="n">
        <v>25</v>
      </c>
      <c r="B44" s="47" t="str">
        <f aca="false">IF(C44&lt;&gt;"",$O$3,"")</f>
        <v>20260827</v>
      </c>
      <c r="C44" s="38" t="s">
        <v>136</v>
      </c>
      <c r="D44" s="38" t="s">
        <v>137</v>
      </c>
      <c r="E44" s="38"/>
      <c r="F44" s="42" t="n">
        <v>240</v>
      </c>
      <c r="G44" s="38" t="n">
        <v>40</v>
      </c>
      <c r="H44" s="38" t="n">
        <v>22</v>
      </c>
      <c r="I44" s="38" t="n">
        <v>1</v>
      </c>
      <c r="J44" s="38"/>
      <c r="K44" s="38"/>
      <c r="L44" s="38" t="s">
        <v>43</v>
      </c>
      <c r="M44" s="38" t="s">
        <v>138</v>
      </c>
      <c r="N44" s="26" t="str">
        <f aca="false">M44&amp;P44</f>
        <v>D85/115-260819-114C</v>
      </c>
      <c r="O44" s="49" t="inlineStr">
        <is>
          <t>2028-08-01</t>
        </is>
      </c>
      <c r="P44" s="28" t="s">
        <v>129</v>
      </c>
      <c r="R44" s="32" t="s">
        <v>59</v>
      </c>
    </row>
    <row r="45" s="6" customFormat="true" ht="50" hidden="false" customHeight="true" outlineLevel="0" collapsed="false">
      <c r="A45" s="20"/>
      <c r="B45" s="47"/>
      <c r="C45" s="38"/>
      <c r="D45" s="38"/>
      <c r="E45" s="38"/>
      <c r="F45" s="42"/>
      <c r="G45" s="38"/>
      <c r="H45" s="38" t="n">
        <v>168</v>
      </c>
      <c r="I45" s="38" t="n">
        <v>1</v>
      </c>
      <c r="J45" s="38"/>
      <c r="K45" s="38"/>
      <c r="L45" s="38"/>
      <c r="M45" s="38" t="s">
        <v>139</v>
      </c>
      <c r="N45" s="26" t="str">
        <f aca="false">M45&amp;P45</f>
        <v>AA5/115-260819-114C</v>
      </c>
      <c r="O45" s="49" t="inlineStr">
        <is>
          <t>2028-10-01</t>
        </is>
      </c>
      <c r="P45" s="28" t="s">
        <v>129</v>
      </c>
      <c r="R45" s="32" t="s">
        <v>59</v>
      </c>
    </row>
    <row r="46" s="6" customFormat="true" ht="50" hidden="false" customHeight="true" outlineLevel="0" collapsed="false">
      <c r="A46" s="20"/>
      <c r="B46" s="47"/>
      <c r="C46" s="38"/>
      <c r="D46" s="38"/>
      <c r="E46" s="38"/>
      <c r="F46" s="42"/>
      <c r="G46" s="38"/>
      <c r="H46" s="38" t="n">
        <v>47</v>
      </c>
      <c r="I46" s="38" t="n">
        <v>1</v>
      </c>
      <c r="J46" s="38"/>
      <c r="K46" s="38"/>
      <c r="L46" s="38"/>
      <c r="M46" s="38" t="s">
        <v>140</v>
      </c>
      <c r="N46" s="26" t="str">
        <f aca="false">M46&amp;P46</f>
        <v>B95/115-260819-114C</v>
      </c>
      <c r="O46" s="49" t="inlineStr">
        <is>
          <t>2028-09-01</t>
        </is>
      </c>
      <c r="P46" s="28" t="s">
        <v>129</v>
      </c>
      <c r="R46" s="32" t="s">
        <v>59</v>
      </c>
    </row>
    <row r="47" s="6" customFormat="true" ht="50" hidden="false" customHeight="true" outlineLevel="0" collapsed="false">
      <c r="A47" s="20" t="n">
        <v>26</v>
      </c>
      <c r="B47" s="47" t="str">
        <f aca="false">IF(C47&lt;&gt;"",$O$3,"")</f>
        <v>20260827</v>
      </c>
      <c r="C47" s="38" t="s">
        <v>141</v>
      </c>
      <c r="D47" s="38" t="s">
        <v>142</v>
      </c>
      <c r="E47" s="38"/>
      <c r="F47" s="42" t="n">
        <v>82</v>
      </c>
      <c r="G47" s="38" t="s">
        <v>43</v>
      </c>
      <c r="H47" s="38"/>
      <c r="I47" s="38" t="n">
        <f aca="false">29+1</f>
        <v>30</v>
      </c>
      <c r="J47" s="38"/>
      <c r="K47" s="38"/>
      <c r="L47" s="38" t="n">
        <v>0.11</v>
      </c>
      <c r="M47" s="38" t="s">
        <v>143</v>
      </c>
      <c r="N47" s="26" t="str">
        <f aca="false">M47&amp;P47</f>
        <v>B15/115-260819-116C</v>
      </c>
      <c r="O47" s="49" t="inlineStr">
        <is>
          <t>2028-01-01</t>
        </is>
      </c>
      <c r="P47" s="28" t="s">
        <v>144</v>
      </c>
      <c r="R47" s="6" t="s">
        <v>145</v>
      </c>
    </row>
    <row r="48" s="6" customFormat="true" ht="50" hidden="false" customHeight="true" outlineLevel="0" collapsed="false">
      <c r="A48" s="20"/>
      <c r="B48" s="47"/>
      <c r="C48" s="38"/>
      <c r="D48" s="38"/>
      <c r="E48" s="38"/>
      <c r="F48" s="42"/>
      <c r="G48" s="38"/>
      <c r="H48" s="38"/>
      <c r="I48" s="38" t="n">
        <f aca="false">49+1</f>
        <v>50</v>
      </c>
      <c r="J48" s="38"/>
      <c r="K48" s="38"/>
      <c r="L48" s="38"/>
      <c r="M48" s="38" t="s">
        <v>146</v>
      </c>
      <c r="N48" s="26" t="str">
        <f aca="false">M48&amp;P48</f>
        <v>A35/115-260819-116C</v>
      </c>
      <c r="O48" s="49" t="inlineStr">
        <is>
          <t>2028-03-01</t>
        </is>
      </c>
      <c r="P48" s="28" t="s">
        <v>144</v>
      </c>
      <c r="R48" s="6" t="s">
        <v>147</v>
      </c>
    </row>
    <row r="49" s="6" customFormat="true" ht="50" hidden="false" customHeight="true" outlineLevel="0" collapsed="false">
      <c r="A49" s="20"/>
      <c r="B49" s="47"/>
      <c r="C49" s="38"/>
      <c r="D49" s="38"/>
      <c r="E49" s="38"/>
      <c r="F49" s="42"/>
      <c r="G49" s="38"/>
      <c r="H49" s="38"/>
      <c r="I49" s="38" t="n">
        <f aca="false">1+1</f>
        <v>2</v>
      </c>
      <c r="J49" s="38"/>
      <c r="K49" s="38"/>
      <c r="L49" s="38"/>
      <c r="M49" s="38" t="s">
        <v>148</v>
      </c>
      <c r="N49" s="26" t="str">
        <f aca="false">M49&amp;P49</f>
        <v>B85/115-260819-116C</v>
      </c>
      <c r="O49" s="49" t="inlineStr">
        <is>
          <t>2028-08-01</t>
        </is>
      </c>
      <c r="P49" s="28" t="s">
        <v>144</v>
      </c>
      <c r="R49" s="6" t="s">
        <v>149</v>
      </c>
    </row>
    <row r="50" s="6" customFormat="true" ht="50" hidden="false" customHeight="true" outlineLevel="0" collapsed="false">
      <c r="A50" s="37" t="n">
        <v>27</v>
      </c>
      <c r="B50" s="47" t="str">
        <f aca="false">IF(C50&lt;&gt;"",$O$3,"")</f>
        <v>20260827</v>
      </c>
      <c r="C50" s="50" t="s">
        <v>150</v>
      </c>
      <c r="D50" s="50" t="s">
        <v>151</v>
      </c>
      <c r="E50" s="38"/>
      <c r="F50" s="44" t="n">
        <v>600</v>
      </c>
      <c r="G50" s="50" t="n">
        <v>150</v>
      </c>
      <c r="H50" s="38" t="n">
        <v>263</v>
      </c>
      <c r="I50" s="38" t="n">
        <v>1</v>
      </c>
      <c r="J50" s="38"/>
      <c r="K50" s="38"/>
      <c r="L50" s="50" t="s">
        <v>43</v>
      </c>
      <c r="M50" s="38" t="s">
        <v>152</v>
      </c>
      <c r="N50" s="26" t="str">
        <f aca="false">M50&amp;P50</f>
        <v>D65/115-260819-116C</v>
      </c>
      <c r="O50" s="49" t="inlineStr">
        <is>
          <t>2028-06-01</t>
        </is>
      </c>
      <c r="P50" s="28" t="s">
        <v>144</v>
      </c>
      <c r="R50" s="6" t="s">
        <v>153</v>
      </c>
      <c r="AC50" s="6" t="n">
        <v>4</v>
      </c>
    </row>
    <row r="51" s="6" customFormat="true" ht="50" hidden="false" customHeight="true" outlineLevel="0" collapsed="false">
      <c r="A51" s="37"/>
      <c r="B51" s="47"/>
      <c r="C51" s="50"/>
      <c r="D51" s="50"/>
      <c r="E51" s="38"/>
      <c r="F51" s="44"/>
      <c r="G51" s="50"/>
      <c r="H51" s="38" t="n">
        <f aca="false">115+1</f>
        <v>116</v>
      </c>
      <c r="I51" s="38"/>
      <c r="J51" s="38"/>
      <c r="K51" s="38"/>
      <c r="L51" s="50"/>
      <c r="M51" s="38" t="s">
        <v>154</v>
      </c>
      <c r="N51" s="26" t="str">
        <f aca="false">M51&amp;P51</f>
        <v>B65/115-260819-116C</v>
      </c>
      <c r="O51" s="49" t="inlineStr">
        <is>
          <t>2028-06-01</t>
        </is>
      </c>
      <c r="P51" s="28" t="s">
        <v>144</v>
      </c>
    </row>
    <row r="52" s="6" customFormat="true" ht="50" hidden="false" customHeight="true" outlineLevel="0" collapsed="false">
      <c r="A52" s="37"/>
      <c r="B52" s="47"/>
      <c r="C52" s="50"/>
      <c r="D52" s="50"/>
      <c r="E52" s="38"/>
      <c r="F52" s="44"/>
      <c r="G52" s="50"/>
      <c r="H52" s="38" t="n">
        <f aca="false">163+1</f>
        <v>164</v>
      </c>
      <c r="I52" s="38"/>
      <c r="J52" s="38"/>
      <c r="K52" s="38"/>
      <c r="L52" s="50"/>
      <c r="M52" s="38" t="s">
        <v>155</v>
      </c>
      <c r="N52" s="26" t="str">
        <f aca="false">M52&amp;P52</f>
        <v>C65/115-260819-116C</v>
      </c>
      <c r="O52" s="49" t="inlineStr">
        <is>
          <t>2028-06-01</t>
        </is>
      </c>
      <c r="P52" s="28" t="s">
        <v>144</v>
      </c>
    </row>
    <row r="53" s="6" customFormat="true" ht="50" hidden="false" customHeight="true" outlineLevel="0" collapsed="false">
      <c r="A53" s="37"/>
      <c r="B53" s="47"/>
      <c r="C53" s="50"/>
      <c r="D53" s="50"/>
      <c r="E53" s="38"/>
      <c r="F53" s="44"/>
      <c r="G53" s="50"/>
      <c r="H53" s="38" t="n">
        <f aca="false">55+1</f>
        <v>56</v>
      </c>
      <c r="I53" s="38"/>
      <c r="J53" s="38"/>
      <c r="K53" s="38"/>
      <c r="L53" s="50"/>
      <c r="M53" s="38" t="s">
        <v>139</v>
      </c>
      <c r="N53" s="26" t="str">
        <f aca="false">M53&amp;P53</f>
        <v>AA5/115-260819-116C</v>
      </c>
      <c r="O53" s="49" t="inlineStr">
        <is>
          <t>2028-10-01</t>
        </is>
      </c>
      <c r="P53" s="28" t="s">
        <v>144</v>
      </c>
    </row>
    <row r="54" s="6" customFormat="true" ht="50" hidden="false" customHeight="true" outlineLevel="0" collapsed="false">
      <c r="A54" s="20" t="n">
        <v>28</v>
      </c>
      <c r="B54" s="47" t="str">
        <f aca="false">IF(C54&lt;&gt;"",$O$3,"")</f>
        <v>20260827</v>
      </c>
      <c r="C54" s="38" t="s">
        <v>156</v>
      </c>
      <c r="D54" s="38" t="s">
        <v>157</v>
      </c>
      <c r="E54" s="38"/>
      <c r="F54" s="42" t="n">
        <v>100</v>
      </c>
      <c r="G54" s="38" t="s">
        <v>43</v>
      </c>
      <c r="H54" s="38" t="n">
        <f aca="false">7+1</f>
        <v>8</v>
      </c>
      <c r="I54" s="38"/>
      <c r="J54" s="38"/>
      <c r="K54" s="38"/>
      <c r="L54" s="38" t="n">
        <v>0.21</v>
      </c>
      <c r="M54" s="38" t="s">
        <v>158</v>
      </c>
      <c r="N54" s="26" t="str">
        <f aca="false">M54&amp;P54</f>
        <v>A75/115-260819-116C</v>
      </c>
      <c r="O54" s="49" t="inlineStr">
        <is>
          <t>2028-07-01</t>
        </is>
      </c>
      <c r="P54" s="28" t="s">
        <v>144</v>
      </c>
    </row>
    <row r="55" s="6" customFormat="true" ht="50" hidden="false" customHeight="true" outlineLevel="0" collapsed="false">
      <c r="A55" s="20"/>
      <c r="B55" s="47"/>
      <c r="C55" s="38"/>
      <c r="D55" s="38"/>
      <c r="E55" s="38"/>
      <c r="F55" s="42"/>
      <c r="G55" s="38"/>
      <c r="H55" s="38" t="n">
        <f aca="false">88</f>
        <v>88</v>
      </c>
      <c r="I55" s="38" t="n">
        <f aca="false">3+1</f>
        <v>4</v>
      </c>
      <c r="J55" s="38"/>
      <c r="K55" s="38"/>
      <c r="L55" s="38"/>
      <c r="M55" s="38" t="s">
        <v>159</v>
      </c>
      <c r="N55" s="26" t="str">
        <f aca="false">M55&amp;P55</f>
        <v>E75/115-260819-116C</v>
      </c>
      <c r="O55" s="49" t="inlineStr">
        <is>
          <t>2028-07-01</t>
        </is>
      </c>
      <c r="P55" s="28" t="s">
        <v>144</v>
      </c>
      <c r="R55" s="6" t="s">
        <v>160</v>
      </c>
    </row>
    <row r="56" s="6" customFormat="true" ht="50" hidden="false" customHeight="true" outlineLevel="0" collapsed="false">
      <c r="A56" s="37" t="n">
        <v>29</v>
      </c>
      <c r="B56" s="47" t="str">
        <f aca="false">IF(C56&lt;&gt;"",$O$3,"")</f>
        <v>20260827</v>
      </c>
      <c r="C56" s="50" t="s">
        <v>161</v>
      </c>
      <c r="D56" s="50" t="s">
        <v>70</v>
      </c>
      <c r="E56" s="38"/>
      <c r="F56" s="44" t="n">
        <v>904</v>
      </c>
      <c r="G56" s="50" t="n">
        <v>35</v>
      </c>
      <c r="H56" s="38" t="n">
        <f aca="false">461+36</f>
        <v>497</v>
      </c>
      <c r="I56" s="38" t="n">
        <f aca="false">4+1+1</f>
        <v>6</v>
      </c>
      <c r="J56" s="38"/>
      <c r="K56" s="38"/>
      <c r="L56" s="50" t="n">
        <v>0.49</v>
      </c>
      <c r="M56" s="38" t="s">
        <v>162</v>
      </c>
      <c r="N56" s="26" t="str">
        <f aca="false">M56&amp;P56</f>
        <v>6149211820/115-260819-116C</v>
      </c>
      <c r="O56" s="49" t="inlineStr">
        <is>
          <t>2029-05-29</t>
        </is>
      </c>
      <c r="P56" s="28" t="s">
        <v>144</v>
      </c>
      <c r="R56" s="6" t="s">
        <v>163</v>
      </c>
    </row>
    <row r="57" s="6" customFormat="true" ht="50" hidden="false" customHeight="true" outlineLevel="0" collapsed="false">
      <c r="A57" s="37"/>
      <c r="B57" s="47"/>
      <c r="C57" s="50"/>
      <c r="D57" s="50"/>
      <c r="E57" s="38"/>
      <c r="F57" s="44"/>
      <c r="G57" s="50"/>
      <c r="H57" s="38" t="n">
        <f aca="false">49+1</f>
        <v>50</v>
      </c>
      <c r="I57" s="38"/>
      <c r="J57" s="38"/>
      <c r="K57" s="38"/>
      <c r="L57" s="50"/>
      <c r="M57" s="38" t="s">
        <v>164</v>
      </c>
      <c r="N57" s="26" t="str">
        <f aca="false">M57&amp;P57</f>
        <v>6076211820/115-260819-116C</v>
      </c>
      <c r="O57" s="49" t="inlineStr">
        <is>
          <t>2029-03-17</t>
        </is>
      </c>
      <c r="P57" s="28" t="s">
        <v>144</v>
      </c>
    </row>
    <row r="58" s="6" customFormat="true" ht="50" hidden="false" customHeight="true" outlineLevel="0" collapsed="false">
      <c r="A58" s="37"/>
      <c r="B58" s="47"/>
      <c r="C58" s="50"/>
      <c r="D58" s="50"/>
      <c r="E58" s="38"/>
      <c r="F58" s="44"/>
      <c r="G58" s="50"/>
      <c r="H58" s="38" t="n">
        <f aca="false">118+1</f>
        <v>119</v>
      </c>
      <c r="I58" s="38"/>
      <c r="J58" s="38"/>
      <c r="K58" s="38"/>
      <c r="L58" s="50"/>
      <c r="M58" s="38" t="s">
        <v>165</v>
      </c>
      <c r="N58" s="26" t="str">
        <f aca="false">M58&amp;P58</f>
        <v>6105211820/115-260819-116C</v>
      </c>
      <c r="O58" s="49" t="inlineStr">
        <is>
          <t>2029-04-15</t>
        </is>
      </c>
      <c r="P58" s="28" t="s">
        <v>144</v>
      </c>
    </row>
    <row r="59" s="6" customFormat="true" ht="50" hidden="false" customHeight="true" outlineLevel="0" collapsed="false">
      <c r="A59" s="37"/>
      <c r="B59" s="47"/>
      <c r="C59" s="50"/>
      <c r="D59" s="50"/>
      <c r="E59" s="38"/>
      <c r="F59" s="44"/>
      <c r="G59" s="50"/>
      <c r="H59" s="38" t="n">
        <f aca="false">31+1</f>
        <v>32</v>
      </c>
      <c r="I59" s="38"/>
      <c r="J59" s="38"/>
      <c r="K59" s="38"/>
      <c r="L59" s="50"/>
      <c r="M59" s="38" t="s">
        <v>166</v>
      </c>
      <c r="N59" s="26" t="str">
        <f aca="false">M59&amp;P59</f>
        <v>6145211821/115-260819-116C</v>
      </c>
      <c r="O59" s="49" t="inlineStr">
        <is>
          <t>2029-05-25</t>
        </is>
      </c>
      <c r="P59" s="28" t="s">
        <v>144</v>
      </c>
    </row>
    <row r="60" s="6" customFormat="true" ht="50" hidden="false" customHeight="true" outlineLevel="0" collapsed="false">
      <c r="A60" s="37"/>
      <c r="B60" s="47"/>
      <c r="C60" s="50"/>
      <c r="D60" s="50"/>
      <c r="E60" s="38"/>
      <c r="F60" s="44"/>
      <c r="G60" s="50"/>
      <c r="H60" s="38" t="n">
        <f aca="false">199+1</f>
        <v>200</v>
      </c>
      <c r="I60" s="38"/>
      <c r="J60" s="38"/>
      <c r="K60" s="38"/>
      <c r="L60" s="50"/>
      <c r="M60" s="38" t="s">
        <v>167</v>
      </c>
      <c r="N60" s="26" t="str">
        <f aca="false">M60&amp;P60</f>
        <v>6145211820/115-260819-116C</v>
      </c>
      <c r="O60" s="49" t="inlineStr">
        <is>
          <t>2029-05-25</t>
        </is>
      </c>
      <c r="P60" s="28" t="s">
        <v>144</v>
      </c>
    </row>
    <row r="61" s="6" customFormat="true" ht="50" hidden="false" customHeight="true" outlineLevel="0" collapsed="false">
      <c r="A61" s="20" t="n">
        <v>30</v>
      </c>
      <c r="B61" s="47"/>
      <c r="C61" s="38" t="s">
        <v>168</v>
      </c>
      <c r="D61" s="38" t="s">
        <v>169</v>
      </c>
      <c r="E61" s="38"/>
      <c r="F61" s="42" t="n">
        <v>173</v>
      </c>
      <c r="G61" s="38" t="n">
        <v>63</v>
      </c>
      <c r="H61" s="38"/>
      <c r="I61" s="38" t="n">
        <v>2</v>
      </c>
      <c r="J61" s="38"/>
      <c r="K61" s="38"/>
      <c r="L61" s="38" t="n">
        <v>0.14</v>
      </c>
      <c r="M61" s="38" t="s">
        <v>170</v>
      </c>
      <c r="N61" s="26" t="str">
        <f aca="false">M61&amp;P61</f>
        <v>40Z902/115-260819-118C</v>
      </c>
      <c r="O61" s="49" t="inlineStr">
        <is>
          <t>2028-09-01</t>
        </is>
      </c>
      <c r="P61" s="28" t="s">
        <v>171</v>
      </c>
      <c r="R61" s="6" t="s">
        <v>172</v>
      </c>
    </row>
    <row r="62" s="6" customFormat="true" ht="50" hidden="false" customHeight="true" outlineLevel="0" collapsed="false">
      <c r="A62" s="20"/>
      <c r="B62" s="47" t="str">
        <f aca="false">IF(C61&lt;&gt;"",$O$3,"")</f>
        <v>20260827</v>
      </c>
      <c r="C62" s="38"/>
      <c r="D62" s="38"/>
      <c r="E62" s="38"/>
      <c r="F62" s="42"/>
      <c r="G62" s="38"/>
      <c r="H62" s="38" t="n">
        <v>171</v>
      </c>
      <c r="I62" s="38"/>
      <c r="J62" s="38"/>
      <c r="K62" s="38"/>
      <c r="L62" s="38"/>
      <c r="M62" s="38" t="s">
        <v>173</v>
      </c>
      <c r="N62" s="26" t="str">
        <f aca="false">M62&amp;P62</f>
        <v>40ZD00/115-260819-118C</v>
      </c>
      <c r="O62" s="49" t="inlineStr">
        <is>
          <t>2028-12-01</t>
        </is>
      </c>
      <c r="P62" s="28" t="s">
        <v>171</v>
      </c>
    </row>
    <row r="63" customFormat="false" ht="133" hidden="false" customHeight="true" outlineLevel="0" collapsed="false">
      <c r="B63" s="51" t="str">
        <f aca="false">IF(C63&lt;&gt;"",$O$3,"")</f>
        <v>20260827</v>
      </c>
      <c r="C63" s="1" t="s">
        <v>174</v>
      </c>
      <c r="N63" s="26" t="str">
        <f aca="false">M63&amp;P63</f>
        <v/>
      </c>
    </row>
    <row r="64" customFormat="false" ht="45" hidden="false" customHeight="true" outlineLevel="0" collapsed="false">
      <c r="B64" s="51" t="str">
        <f aca="false">IF(C64&lt;&gt;"",$O$3,"")</f>
        <v/>
      </c>
      <c r="N64" s="26" t="str">
        <f aca="false">M64&amp;P64</f>
        <v/>
      </c>
    </row>
    <row r="65" customFormat="false" ht="45" hidden="false" customHeight="true" outlineLevel="0" collapsed="false">
      <c r="B65" s="51" t="str">
        <f aca="false">IF(C65&lt;&gt;"",$O$3,"")</f>
        <v/>
      </c>
      <c r="N65" s="26" t="str">
        <f aca="false">M65&amp;P65</f>
        <v/>
      </c>
    </row>
    <row r="66" customFormat="false" ht="45" hidden="false" customHeight="true" outlineLevel="0" collapsed="false">
      <c r="B66" s="51" t="str">
        <f aca="false">IF(C66&lt;&gt;"",$O$3,"")</f>
        <v/>
      </c>
      <c r="N66" s="26" t="str">
        <f aca="false">M66&amp;P66</f>
        <v/>
      </c>
    </row>
    <row r="67" customFormat="false" ht="45" hidden="false" customHeight="true" outlineLevel="0" collapsed="false">
      <c r="B67" s="51" t="str">
        <f aca="false">IF(C67&lt;&gt;"",$O$3,"")</f>
        <v/>
      </c>
      <c r="N67" s="26" t="str">
        <f aca="false">M67&amp;P67</f>
        <v/>
      </c>
    </row>
    <row r="68" customFormat="false" ht="45" hidden="false" customHeight="true" outlineLevel="0" collapsed="false">
      <c r="B68" s="51" t="str">
        <f aca="false">IF(C68&lt;&gt;"",$O$3,"")</f>
        <v/>
      </c>
      <c r="N68" s="26" t="str">
        <f aca="false">M68&amp;P68</f>
        <v/>
      </c>
    </row>
    <row r="69" customFormat="false" ht="45" hidden="false" customHeight="true" outlineLevel="0" collapsed="false">
      <c r="B69" s="51" t="str">
        <f aca="false">IF(C69&lt;&gt;"",$O$3,"")</f>
        <v/>
      </c>
      <c r="N69" s="26" t="str">
        <f aca="false">M69&amp;P69</f>
        <v/>
      </c>
    </row>
    <row r="70" customFormat="false" ht="45" hidden="false" customHeight="true" outlineLevel="0" collapsed="false">
      <c r="B70" s="51" t="str">
        <f aca="false">IF(C70&lt;&gt;"",$O$3,"")</f>
        <v/>
      </c>
      <c r="N70" s="26" t="str">
        <f aca="false">M70&amp;P70</f>
        <v/>
      </c>
    </row>
    <row r="71" customFormat="false" ht="45" hidden="false" customHeight="true" outlineLevel="0" collapsed="false">
      <c r="B71" s="51" t="str">
        <f aca="false">IF(C71&lt;&gt;"",$O$3,"")</f>
        <v/>
      </c>
      <c r="N71" s="26" t="str">
        <f aca="false">M71&amp;P71</f>
        <v/>
      </c>
    </row>
    <row r="72" customFormat="false" ht="45" hidden="false" customHeight="true" outlineLevel="0" collapsed="false">
      <c r="B72" s="51" t="str">
        <f aca="false">IF(C72&lt;&gt;"",$O$3,"")</f>
        <v/>
      </c>
      <c r="N72" s="26" t="str">
        <f aca="false">M72&amp;P72</f>
        <v/>
      </c>
    </row>
    <row r="73" customFormat="false" ht="45" hidden="false" customHeight="true" outlineLevel="0" collapsed="false">
      <c r="B73" s="51" t="str">
        <f aca="false">IF(C73&lt;&gt;"",$O$3,"")</f>
        <v/>
      </c>
      <c r="N73" s="26" t="str">
        <f aca="false">M73&amp;P73</f>
        <v/>
      </c>
    </row>
    <row r="74" customFormat="false" ht="45" hidden="false" customHeight="true" outlineLevel="0" collapsed="false">
      <c r="B74" s="51" t="str">
        <f aca="false">IF(C74&lt;&gt;"",$O$3,"")</f>
        <v/>
      </c>
      <c r="N74" s="26" t="str">
        <f aca="false">M74&amp;P74</f>
        <v/>
      </c>
    </row>
    <row r="75" customFormat="false" ht="45" hidden="false" customHeight="true" outlineLevel="0" collapsed="false">
      <c r="B75" s="51" t="str">
        <f aca="false">IF(C75&lt;&gt;"",$O$3,"")</f>
        <v/>
      </c>
      <c r="N75" s="26" t="str">
        <f aca="false">M75&amp;P75</f>
        <v/>
      </c>
    </row>
    <row r="76" customFormat="false" ht="45" hidden="false" customHeight="true" outlineLevel="0" collapsed="false">
      <c r="B76" s="51" t="str">
        <f aca="false">IF(C76&lt;&gt;"",$O$3,"")</f>
        <v/>
      </c>
      <c r="N76" s="26" t="str">
        <f aca="false">M76&amp;P76</f>
        <v/>
      </c>
    </row>
    <row r="77" customFormat="false" ht="45" hidden="false" customHeight="true" outlineLevel="0" collapsed="false">
      <c r="B77" s="51" t="str">
        <f aca="false">IF(C77&lt;&gt;"",$O$3,"")</f>
        <v/>
      </c>
      <c r="N77" s="26" t="str">
        <f aca="false">M77&amp;P77</f>
        <v/>
      </c>
    </row>
    <row r="78" customFormat="false" ht="45" hidden="false" customHeight="true" outlineLevel="0" collapsed="false">
      <c r="B78" s="51" t="str">
        <f aca="false">IF(C78&lt;&gt;"",$O$3,"")</f>
        <v/>
      </c>
      <c r="N78" s="26" t="str">
        <f aca="false">M78&amp;P78</f>
        <v/>
      </c>
    </row>
    <row r="79" customFormat="false" ht="45" hidden="false" customHeight="true" outlineLevel="0" collapsed="false">
      <c r="B79" s="51" t="str">
        <f aca="false">IF(C79&lt;&gt;"",$O$3,"")</f>
        <v/>
      </c>
      <c r="N79" s="26" t="str">
        <f aca="false">M79&amp;P79</f>
        <v/>
      </c>
    </row>
    <row r="80" customFormat="false" ht="45" hidden="false" customHeight="true" outlineLevel="0" collapsed="false">
      <c r="B80" s="51" t="str">
        <f aca="false">IF(C80&lt;&gt;"",$O$3,"")</f>
        <v/>
      </c>
      <c r="N80" s="26" t="str">
        <f aca="false">M80&amp;P80</f>
        <v/>
      </c>
    </row>
    <row r="81" customFormat="false" ht="45" hidden="false" customHeight="true" outlineLevel="0" collapsed="false">
      <c r="B81" s="51" t="str">
        <f aca="false">IF(C81&lt;&gt;"",$O$3,"")</f>
        <v/>
      </c>
      <c r="N81" s="26" t="str">
        <f aca="false">M81&amp;P81</f>
        <v/>
      </c>
    </row>
    <row r="82" customFormat="false" ht="45" hidden="false" customHeight="true" outlineLevel="0" collapsed="false">
      <c r="B82" s="51" t="str">
        <f aca="false">IF(C82&lt;&gt;"",$O$3,"")</f>
        <v/>
      </c>
      <c r="N82" s="26" t="str">
        <f aca="false">M82&amp;P82</f>
        <v/>
      </c>
    </row>
  </sheetData>
  <mergeCells count="83">
    <mergeCell ref="A1:P1"/>
    <mergeCell ref="A2:F2"/>
    <mergeCell ref="G2:K2"/>
    <mergeCell ref="L2:M2"/>
    <mergeCell ref="O2:P2"/>
    <mergeCell ref="A3:F3"/>
    <mergeCell ref="G3:K3"/>
    <mergeCell ref="L3:M3"/>
    <mergeCell ref="O3:P3"/>
    <mergeCell ref="A4:B4"/>
    <mergeCell ref="L4:M4"/>
    <mergeCell ref="O4:P4"/>
    <mergeCell ref="A6:A7"/>
    <mergeCell ref="L11:L16"/>
    <mergeCell ref="A12:A16"/>
    <mergeCell ref="F12:F16"/>
    <mergeCell ref="G12:G16"/>
    <mergeCell ref="Q12:Q16"/>
    <mergeCell ref="A18:A21"/>
    <mergeCell ref="C18:C21"/>
    <mergeCell ref="D18:D21"/>
    <mergeCell ref="F18:F21"/>
    <mergeCell ref="G18:G21"/>
    <mergeCell ref="A25:A27"/>
    <mergeCell ref="C25:C27"/>
    <mergeCell ref="D25:D27"/>
    <mergeCell ref="F25:F27"/>
    <mergeCell ref="G25:G27"/>
    <mergeCell ref="L25:L27"/>
    <mergeCell ref="A28:A29"/>
    <mergeCell ref="C28:C29"/>
    <mergeCell ref="D28:D29"/>
    <mergeCell ref="F28:F29"/>
    <mergeCell ref="G28:G29"/>
    <mergeCell ref="L28:L29"/>
    <mergeCell ref="A34:A35"/>
    <mergeCell ref="C34:C35"/>
    <mergeCell ref="D34:D35"/>
    <mergeCell ref="F34:F35"/>
    <mergeCell ref="G34:G35"/>
    <mergeCell ref="L34:L35"/>
    <mergeCell ref="A41:A43"/>
    <mergeCell ref="C41:C43"/>
    <mergeCell ref="D41:D43"/>
    <mergeCell ref="F41:F43"/>
    <mergeCell ref="G41:G43"/>
    <mergeCell ref="L41:L43"/>
    <mergeCell ref="A44:A46"/>
    <mergeCell ref="C44:C46"/>
    <mergeCell ref="D44:D46"/>
    <mergeCell ref="F44:F46"/>
    <mergeCell ref="G44:G46"/>
    <mergeCell ref="L44:L46"/>
    <mergeCell ref="A47:A49"/>
    <mergeCell ref="C47:C49"/>
    <mergeCell ref="D47:D49"/>
    <mergeCell ref="F47:F49"/>
    <mergeCell ref="G47:G49"/>
    <mergeCell ref="L47:L49"/>
    <mergeCell ref="A50:A53"/>
    <mergeCell ref="C50:C53"/>
    <mergeCell ref="D50:D53"/>
    <mergeCell ref="F50:F53"/>
    <mergeCell ref="G50:G53"/>
    <mergeCell ref="L50:L53"/>
    <mergeCell ref="A54:A55"/>
    <mergeCell ref="C54:C55"/>
    <mergeCell ref="D54:D55"/>
    <mergeCell ref="F54:F55"/>
    <mergeCell ref="G54:G55"/>
    <mergeCell ref="L54:L55"/>
    <mergeCell ref="A56:A60"/>
    <mergeCell ref="C56:C60"/>
    <mergeCell ref="D56:D60"/>
    <mergeCell ref="F56:F60"/>
    <mergeCell ref="G56:G60"/>
    <mergeCell ref="L56:L60"/>
    <mergeCell ref="A61:A62"/>
    <mergeCell ref="C61:C62"/>
    <mergeCell ref="D61:D62"/>
    <mergeCell ref="F61:F62"/>
    <mergeCell ref="G61:G62"/>
    <mergeCell ref="L61:L62"/>
  </mergeCells>
  <conditionalFormatting sqref="H11">
    <cfRule type="expression" priority="2" aboveAverage="0" equalAverage="0" bottom="0" percent="0" rank="0" text="" dxfId="0">
      <formula>$A11&lt;&gt;""</formula>
    </cfRule>
  </conditionalFormatting>
  <conditionalFormatting sqref="P61">
    <cfRule type="expression" priority="3" aboveAverage="0" equalAverage="0" bottom="0" percent="0" rank="0" text="" dxfId="1">
      <formula>$A56&lt;&gt;""</formula>
    </cfRule>
  </conditionalFormatting>
  <conditionalFormatting sqref="P62">
    <cfRule type="expression" priority="4" aboveAverage="0" equalAverage="0" bottom="0" percent="0" rank="0" text="" dxfId="2">
      <formula>$A61&lt;&gt;""</formula>
    </cfRule>
  </conditionalFormatting>
  <conditionalFormatting sqref="F6:F12">
    <cfRule type="expression" priority="5" aboveAverage="0" equalAverage="0" bottom="0" percent="0" rank="0" text="" dxfId="3">
      <formula>$A6&lt;&gt;""</formula>
    </cfRule>
  </conditionalFormatting>
  <conditionalFormatting sqref="H6:H7">
    <cfRule type="expression" priority="6" aboveAverage="0" equalAverage="0" bottom="0" percent="0" rank="0" text="" dxfId="4">
      <formula>$A6&lt;&gt;""</formula>
    </cfRule>
  </conditionalFormatting>
  <conditionalFormatting sqref="P6:P60">
    <cfRule type="expression" priority="7" aboveAverage="0" equalAverage="0" bottom="0" percent="0" rank="0" text="" dxfId="5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51" width="34.25"/>
  </cols>
  <sheetData>
    <row r="1" customFormat="false" ht="160" hidden="false" customHeight="true" outlineLevel="0" collapsed="false">
      <c r="A1" s="47"/>
      <c r="B1" s="47"/>
      <c r="C1" s="47"/>
      <c r="D1" s="47"/>
      <c r="E1" s="47"/>
      <c r="F1" s="47"/>
      <c r="G1" s="47"/>
      <c r="H1" s="47"/>
      <c r="I1" s="47"/>
      <c r="J1" s="47"/>
    </row>
    <row r="2" customFormat="false" ht="160" hidden="false" customHeight="true" outlineLevel="0" collapsed="false">
      <c r="A2" s="47"/>
      <c r="B2" s="47"/>
      <c r="C2" s="47"/>
      <c r="D2" s="47"/>
      <c r="E2" s="47"/>
      <c r="F2" s="47"/>
      <c r="G2" s="47"/>
      <c r="H2" s="47"/>
      <c r="I2" s="47"/>
      <c r="J2" s="4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2026-08-29T14:51:46Z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4D91C8153F1A4BFEB19B42EA184ED5C6_13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