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9.png" ContentType="image/png"/>
  <Override PartName="/xl/media/image13.png" ContentType="image/png"/>
  <Override PartName="/xl/media/image8.png" ContentType="image/png"/>
  <Override PartName="/xl/media/image12.png" ContentType="image/png"/>
  <Override PartName="/xl/media/image7.png" ContentType="image/png"/>
  <Override PartName="/xl/media/image11.png" ContentType="image/png"/>
  <Override PartName="/xl/media/image6.png" ContentType="image/png"/>
  <Override PartName="/xl/media/image10.png" ContentType="image/png"/>
  <Override PartName="/xl/media/image4.png" ContentType="image/png"/>
  <Override PartName="/xl/media/image21.png" ContentType="image/png"/>
  <Override PartName="/xl/media/image19.png" ContentType="image/png"/>
  <Override PartName="/xl/media/image1.png" ContentType="image/png"/>
  <Override PartName="/xl/media/image3.png" ContentType="image/png"/>
  <Override PartName="/xl/media/image20.png" ContentType="image/png"/>
  <Override PartName="/xl/media/image18.png" ContentType="image/png"/>
  <Override PartName="/xl/media/image17.png" ContentType="image/png"/>
  <Override PartName="/xl/media/image16.png" ContentType="image/png"/>
  <Override PartName="/xl/media/image15.png" ContentType="image/png"/>
  <Override PartName="/xl/media/image14.png" ContentType="image/png"/>
  <Override PartName="/xl/media/image2.png" ContentType="image/png"/>
  <Override PartName="/xl/media/image5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false" name="_xlfn_DISPIMG" vbProcedure="false"/>
    <definedName function="false" hidden="false" localSheetId="0" name="Excel_BuiltIn__FilterDatabase" vbProcedure="false">理货报告!$A$5:$IU$108</definedName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<sst xmlns="http://schemas.openxmlformats.org/spreadsheetml/2006/main" count="356" uniqueCount="227">
  <si>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</si>
  <si>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</si>
  <si>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292520261000047355
</t>
    </r>
  </si>
  <si>
    <t xml:space="preserve">货物到仓时间：</t>
  </si>
  <si>
    <t xml:space="preserve">20260910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</si>
  <si>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19323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</si>
  <si>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FOC00000070038387</t>
    </r>
  </si>
  <si>
    <t xml:space="preserve">理货日期：</t>
  </si>
  <si>
    <t xml:space="preserve">汇总</t>
  </si>
  <si>
    <t xml:space="preserve">SKU:39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</si>
  <si>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19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</si>
  <si>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</si>
  <si>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</si>
  <si>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</si>
  <si>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</si>
  <si>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</si>
  <si>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</si>
  <si>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</si>
  <si>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</si>
  <si>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</si>
  <si>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</si>
  <si>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</si>
  <si>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</si>
  <si>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</si>
  <si>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</si>
  <si>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</si>
  <si>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</si>
  <si>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</si>
  <si>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Microsoft YaHei"/>
        <family val="2"/>
        <charset val="134"/>
      </rPr>
      <t xml:space="preserve">Jo Malone London/</t>
    </r>
    <r>
      <rPr>
        <sz val="10"/>
        <rFont val="宋体"/>
        <family val="0"/>
        <charset val="134"/>
      </rPr>
      <t xml:space="preserve">祖玛珑 英国梨与小苍兰身体乳 </t>
    </r>
    <r>
      <rPr>
        <sz val="10"/>
        <rFont val="Microsoft YaHei"/>
        <family val="2"/>
        <charset val="134"/>
      </rPr>
      <t xml:space="preserve">250ml</t>
    </r>
  </si>
  <si>
    <t xml:space="preserve">690251040377</t>
  </si>
  <si>
    <t xml:space="preserve">B36</t>
  </si>
  <si>
    <t xml:space="preserve">115-260903-102C</t>
  </si>
  <si>
    <t xml:space="preserve">内物盖了脱落1</t>
  </si>
  <si>
    <t xml:space="preserve">/</t>
  </si>
  <si>
    <t xml:space="preserve">无批次1</t>
  </si>
  <si>
    <t xml:space="preserve">A36</t>
  </si>
  <si>
    <t xml:space="preserve">C36</t>
  </si>
  <si>
    <r>
      <rPr>
        <sz val="10"/>
        <rFont val="Microsoft YaHei"/>
        <family val="2"/>
        <charset val="134"/>
      </rPr>
      <t xml:space="preserve">HR </t>
    </r>
    <r>
      <rPr>
        <sz val="10"/>
        <rFont val="宋体"/>
        <family val="0"/>
        <charset val="134"/>
      </rPr>
      <t xml:space="preserve">赫莲娜 黑绷带</t>
    </r>
    <r>
      <rPr>
        <sz val="10"/>
        <rFont val="Microsoft YaHei"/>
        <family val="2"/>
        <charset val="134"/>
      </rPr>
      <t xml:space="preserve">50PX</t>
    </r>
    <r>
      <rPr>
        <sz val="10"/>
        <rFont val="宋体"/>
        <family val="0"/>
        <charset val="134"/>
      </rPr>
      <t xml:space="preserve">面霜 </t>
    </r>
    <r>
      <rPr>
        <sz val="10"/>
        <rFont val="Microsoft YaHei"/>
        <family val="2"/>
        <charset val="134"/>
      </rPr>
      <t xml:space="preserve">2026</t>
    </r>
    <r>
      <rPr>
        <sz val="10"/>
        <rFont val="宋体"/>
        <family val="0"/>
        <charset val="134"/>
      </rPr>
      <t xml:space="preserve">版 </t>
    </r>
    <r>
      <rPr>
        <sz val="10"/>
        <rFont val="Microsoft YaHei"/>
        <family val="2"/>
        <charset val="134"/>
      </rPr>
      <t xml:space="preserve">100ml</t>
    </r>
  </si>
  <si>
    <t xml:space="preserve">3614274092806</t>
  </si>
  <si>
    <t xml:space="preserve">40ZD4W</t>
  </si>
  <si>
    <t xml:space="preserve">鉴定残无塑封1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</si>
  <si>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原生液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</si>
  <si>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887167488786</t>
  </si>
  <si>
    <t xml:space="preserve">AA5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</si>
  <si>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红石榴三件套 </t>
    </r>
    <r>
      <rPr>
        <sz val="10"/>
        <color rgb="FF000000"/>
        <rFont val="Microsoft YaHei"/>
        <family val="2"/>
        <charset val="134"/>
      </rPr>
      <t xml:space="preserve">2025</t>
    </r>
    <r>
      <rPr>
        <sz val="10"/>
        <color rgb="FF000000"/>
        <rFont val="宋体"/>
        <family val="0"/>
        <charset val="134"/>
      </rPr>
      <t xml:space="preserve">版</t>
    </r>
    <r>
      <rPr>
        <sz val="10"/>
        <color rgb="FF000000"/>
        <rFont val="Microsoft YaHei"/>
        <family val="2"/>
        <charset val="134"/>
      </rPr>
      <t xml:space="preserve">( </t>
    </r>
    <r>
      <rPr>
        <sz val="10"/>
        <color rgb="FF000000"/>
        <rFont val="宋体"/>
        <family val="0"/>
        <charset val="134"/>
      </rPr>
      <t xml:space="preserve">洁面 </t>
    </r>
    <r>
      <rPr>
        <sz val="10"/>
        <color rgb="FF000000"/>
        <rFont val="Microsoft YaHei"/>
        <family val="2"/>
        <charset val="134"/>
      </rPr>
      <t xml:space="preserve">125ml + </t>
    </r>
    <r>
      <rPr>
        <sz val="10"/>
        <color rgb="FF000000"/>
        <rFont val="宋体"/>
        <family val="0"/>
        <charset val="134"/>
      </rPr>
      <t xml:space="preserve">滋润水 </t>
    </r>
    <r>
      <rPr>
        <sz val="10"/>
        <color rgb="FF000000"/>
        <rFont val="Microsoft YaHei"/>
        <family val="2"/>
        <charset val="134"/>
      </rPr>
      <t xml:space="preserve">200ml + </t>
    </r>
    <r>
      <rPr>
        <sz val="10"/>
        <color rgb="FF000000"/>
        <rFont val="宋体"/>
        <family val="0"/>
        <charset val="134"/>
      </rPr>
      <t xml:space="preserve">二合一面霜 </t>
    </r>
    <r>
      <rPr>
        <sz val="10"/>
        <color rgb="FF000000"/>
        <rFont val="Microsoft YaHei"/>
        <family val="2"/>
        <charset val="134"/>
      </rPr>
      <t xml:space="preserve">50ml )</t>
    </r>
  </si>
  <si>
    <t xml:space="preserve">887167636446</t>
  </si>
  <si>
    <t xml:space="preserve">A26</t>
  </si>
  <si>
    <t xml:space="preserve">115-260903-108C</t>
  </si>
  <si>
    <r>
      <rPr>
        <sz val="10"/>
        <color rgb="FF000000"/>
        <rFont val="Microsoft YaHei"/>
        <family val="2"/>
        <charset val="134"/>
      </rPr>
      <t xml:space="preserve">YSL </t>
    </r>
    <r>
      <rPr>
        <sz val="10"/>
        <color rgb="FF000000"/>
        <rFont val="宋体"/>
        <family val="0"/>
        <charset val="134"/>
      </rPr>
      <t xml:space="preserve">圣罗兰 夜皇后调皮精华水 </t>
    </r>
    <r>
      <rPr>
        <sz val="10"/>
        <color rgb="FF000000"/>
        <rFont val="Microsoft YaHei"/>
        <family val="2"/>
        <charset val="134"/>
      </rPr>
      <t xml:space="preserve">150ml</t>
    </r>
  </si>
  <si>
    <t xml:space="preserve">3614273862967</t>
  </si>
  <si>
    <t xml:space="preserve">40A11U</t>
  </si>
  <si>
    <t xml:space="preserve">115-260903-116C</t>
  </si>
  <si>
    <t xml:space="preserve">40A12U</t>
  </si>
  <si>
    <t xml:space="preserve">40A31U</t>
  </si>
  <si>
    <t xml:space="preserve">40A33U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</si>
  <si>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</t>
    </r>
    <r>
      <rPr>
        <sz val="10"/>
        <color rgb="FF000000"/>
        <rFont val="Microsoft YaHei"/>
        <family val="2"/>
        <charset val="134"/>
      </rPr>
      <t xml:space="preserve">DW</t>
    </r>
    <r>
      <rPr>
        <sz val="10"/>
        <color rgb="FF000000"/>
        <rFont val="宋体"/>
        <family val="0"/>
        <charset val="134"/>
      </rPr>
      <t xml:space="preserve">粉底液二代 </t>
    </r>
    <r>
      <rPr>
        <sz val="10"/>
        <color rgb="FF000000"/>
        <rFont val="Microsoft YaHei"/>
        <family val="2"/>
        <charset val="134"/>
      </rPr>
      <t xml:space="preserve">1W1 30ml</t>
    </r>
  </si>
  <si>
    <t xml:space="preserve">887167495098</t>
  </si>
  <si>
    <t xml:space="preserve">E75</t>
  </si>
  <si>
    <t xml:space="preserve">C75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</si>
  <si>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</t>
    </r>
    <r>
      <rPr>
        <sz val="10"/>
        <color rgb="FF000000"/>
        <rFont val="Microsoft YaHei"/>
        <family val="2"/>
        <charset val="134"/>
      </rPr>
      <t xml:space="preserve">DW</t>
    </r>
    <r>
      <rPr>
        <sz val="10"/>
        <color rgb="FF000000"/>
        <rFont val="宋体"/>
        <family val="0"/>
        <charset val="134"/>
      </rPr>
      <t xml:space="preserve">粉底液二代 </t>
    </r>
    <r>
      <rPr>
        <sz val="10"/>
        <color rgb="FF000000"/>
        <rFont val="Microsoft YaHei"/>
        <family val="2"/>
        <charset val="134"/>
      </rPr>
      <t xml:space="preserve">2C0 30ml</t>
    </r>
  </si>
  <si>
    <t xml:space="preserve">887167495180</t>
  </si>
  <si>
    <t xml:space="preserve">B26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</si>
  <si>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</t>
    </r>
    <r>
      <rPr>
        <sz val="10"/>
        <color rgb="FF000000"/>
        <rFont val="Microsoft YaHei"/>
        <family val="2"/>
        <charset val="134"/>
      </rPr>
      <t xml:space="preserve">DW</t>
    </r>
    <r>
      <rPr>
        <sz val="10"/>
        <color rgb="FF000000"/>
        <rFont val="宋体"/>
        <family val="0"/>
        <charset val="134"/>
      </rPr>
      <t xml:space="preserve">粉底液二代 </t>
    </r>
    <r>
      <rPr>
        <sz val="10"/>
        <color rgb="FF000000"/>
        <rFont val="Microsoft YaHei"/>
        <family val="2"/>
        <charset val="134"/>
      </rPr>
      <t xml:space="preserve">1W2 30ml</t>
    </r>
  </si>
  <si>
    <t xml:space="preserve">887167495128</t>
  </si>
  <si>
    <t xml:space="preserve">A45</t>
  </si>
  <si>
    <t xml:space="preserve">变形1</t>
  </si>
  <si>
    <r>
      <rPr>
        <sz val="10"/>
        <color rgb="FF000000"/>
        <rFont val="Microsoft YaHei"/>
        <family val="2"/>
        <charset val="134"/>
      </rPr>
      <t xml:space="preserve">CPB </t>
    </r>
    <r>
      <rPr>
        <sz val="10"/>
        <color rgb="FF000000"/>
        <rFont val="宋体"/>
        <family val="0"/>
        <charset val="134"/>
      </rPr>
      <t xml:space="preserve">肌肤之钥 洁面 滋润型 </t>
    </r>
    <r>
      <rPr>
        <sz val="10"/>
        <color rgb="FF000000"/>
        <rFont val="Microsoft YaHei"/>
        <family val="2"/>
        <charset val="134"/>
      </rPr>
      <t xml:space="preserve">125ml</t>
    </r>
  </si>
  <si>
    <t xml:space="preserve">729238171640</t>
  </si>
  <si>
    <t xml:space="preserve">5351K5</t>
  </si>
  <si>
    <t xml:space="preserve">115-260903-120C</t>
  </si>
  <si>
    <r>
      <rPr>
        <sz val="11"/>
        <color rgb="FF000000"/>
        <rFont val="宋体"/>
        <family val="0"/>
        <charset val="134"/>
      </rPr>
      <t xml:space="preserve">变形4+</t>
    </r>
    <r>
      <rPr>
        <sz val="11"/>
        <color rgb="FFFF0000"/>
        <rFont val="宋体"/>
        <family val="0"/>
        <charset val="134"/>
      </rPr>
      <t xml:space="preserve">鉴定残无塑封膜1</t>
    </r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</si>
  <si>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抚纹霜 </t>
    </r>
    <r>
      <rPr>
        <sz val="10"/>
        <color rgb="FF000000"/>
        <rFont val="Microsoft YaHei"/>
        <family val="2"/>
        <charset val="134"/>
      </rPr>
      <t xml:space="preserve">175ml</t>
    </r>
  </si>
  <si>
    <t xml:space="preserve">3380810277807</t>
  </si>
  <si>
    <t xml:space="preserve">0552114</t>
  </si>
  <si>
    <t xml:space="preserve">115-260903-122C</t>
  </si>
  <si>
    <t xml:space="preserve">0548177</t>
  </si>
  <si>
    <t xml:space="preserve">0552008</t>
  </si>
  <si>
    <t xml:space="preserve">重变形1+1</t>
  </si>
  <si>
    <t xml:space="preserve">0545193</t>
  </si>
  <si>
    <t xml:space="preserve">0605270</t>
  </si>
  <si>
    <r>
      <rPr>
        <sz val="10"/>
        <color rgb="FF000000"/>
        <rFont val="Microsoft YaHei"/>
        <family val="2"/>
        <charset val="134"/>
      </rPr>
      <t xml:space="preserve">Shu-uemura </t>
    </r>
    <r>
      <rPr>
        <sz val="10"/>
        <color rgb="FF000000"/>
        <rFont val="宋体"/>
        <family val="0"/>
        <charset val="134"/>
      </rPr>
      <t xml:space="preserve">植村秀 持妆喷雾控油哑光款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</si>
  <si>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4936968806087</t>
  </si>
  <si>
    <t xml:space="preserve">78ZNEX</t>
  </si>
  <si>
    <t xml:space="preserve">115-260903-124C</t>
  </si>
  <si>
    <t xml:space="preserve">78ZNDX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</si>
  <si>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不死鸟面霜 中性干性肤质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</si>
  <si>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3666057097980</t>
  </si>
  <si>
    <t xml:space="preserve">0524181</t>
  </si>
  <si>
    <t xml:space="preserve">重破损1</t>
  </si>
  <si>
    <r>
      <rPr>
        <sz val="10"/>
        <color rgb="FF000000"/>
        <rFont val="Microsoft YaHei"/>
        <family val="2"/>
        <charset val="134"/>
      </rPr>
      <t xml:space="preserve">L'OCCITANE </t>
    </r>
    <r>
      <rPr>
        <sz val="10"/>
        <color rgb="FF000000"/>
        <rFont val="宋体"/>
        <family val="0"/>
        <charset val="134"/>
      </rPr>
      <t xml:space="preserve">欧舒丹 护手霜三件套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版（樱花</t>
    </r>
    <r>
      <rPr>
        <sz val="10"/>
        <color rgb="FF000000"/>
        <rFont val="Microsoft YaHei"/>
        <family val="2"/>
        <charset val="134"/>
      </rPr>
      <t xml:space="preserve">75ml+</t>
    </r>
    <r>
      <rPr>
        <sz val="10"/>
        <color rgb="FF000000"/>
        <rFont val="宋体"/>
        <family val="0"/>
        <charset val="134"/>
      </rPr>
      <t xml:space="preserve">薰衣草</t>
    </r>
    <r>
      <rPr>
        <sz val="10"/>
        <color rgb="FF000000"/>
        <rFont val="Microsoft YaHei"/>
        <family val="2"/>
        <charset val="134"/>
      </rPr>
      <t xml:space="preserve">75ml+</t>
    </r>
    <r>
      <rPr>
        <sz val="10"/>
        <color rgb="FF000000"/>
        <rFont val="宋体"/>
        <family val="0"/>
        <charset val="134"/>
      </rPr>
      <t xml:space="preserve">橙花</t>
    </r>
    <r>
      <rPr>
        <sz val="10"/>
        <color rgb="FF000000"/>
        <rFont val="Microsoft YaHei"/>
        <family val="2"/>
        <charset val="134"/>
      </rPr>
      <t xml:space="preserve">75ml</t>
    </r>
    <r>
      <rPr>
        <sz val="10"/>
        <color rgb="FF000000"/>
        <rFont val="宋体"/>
        <family val="0"/>
        <charset val="134"/>
      </rPr>
      <t xml:space="preserve">）</t>
    </r>
  </si>
  <si>
    <t xml:space="preserve">3253581873588</t>
  </si>
  <si>
    <t xml:space="preserve">0086026</t>
  </si>
  <si>
    <r>
      <rPr>
        <sz val="10"/>
        <color rgb="FF000000"/>
        <rFont val="Microsoft YaHei"/>
        <family val="2"/>
        <charset val="134"/>
      </rPr>
      <t xml:space="preserve">Lancome </t>
    </r>
    <r>
      <rPr>
        <sz val="10"/>
        <color rgb="FF000000"/>
        <rFont val="宋体"/>
        <family val="0"/>
        <charset val="134"/>
      </rPr>
      <t xml:space="preserve">兰蔻 清滢柔肤洁面乳 </t>
    </r>
    <r>
      <rPr>
        <sz val="10"/>
        <color rgb="FF000000"/>
        <rFont val="Microsoft YaHei"/>
        <family val="2"/>
        <charset val="134"/>
      </rPr>
      <t xml:space="preserve">125ml</t>
    </r>
  </si>
  <si>
    <t xml:space="preserve">3605530744560</t>
  </si>
  <si>
    <t xml:space="preserve">40A500</t>
  </si>
  <si>
    <t xml:space="preserve">115-260903-126C</t>
  </si>
  <si>
    <t xml:space="preserve">40A201</t>
  </si>
  <si>
    <r>
      <rPr>
        <sz val="10"/>
        <color rgb="FF000000"/>
        <rFont val="Microsoft YaHei"/>
        <family val="2"/>
        <charset val="134"/>
      </rPr>
      <t xml:space="preserve">Lancome </t>
    </r>
    <r>
      <rPr>
        <sz val="10"/>
        <color rgb="FF000000"/>
        <rFont val="宋体"/>
        <family val="0"/>
        <charset val="134"/>
      </rPr>
      <t xml:space="preserve">兰蔻 清滢洁面慕斯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</si>
  <si>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3605530741385</t>
  </si>
  <si>
    <t xml:space="preserve">40A401</t>
  </si>
  <si>
    <r>
      <rPr>
        <sz val="10"/>
        <color rgb="FF000000"/>
        <rFont val="Microsoft YaHei"/>
        <family val="2"/>
        <charset val="134"/>
      </rPr>
      <t xml:space="preserve">Elizabeth Arden </t>
    </r>
    <r>
      <rPr>
        <sz val="10"/>
        <color rgb="FF000000"/>
        <rFont val="宋体"/>
        <family val="0"/>
        <charset val="134"/>
      </rPr>
      <t xml:space="preserve">伊丽莎白雅顿 二代粉胶 </t>
    </r>
    <r>
      <rPr>
        <sz val="10"/>
        <color rgb="FF000000"/>
        <rFont val="Microsoft YaHei"/>
        <family val="2"/>
        <charset val="134"/>
      </rPr>
      <t xml:space="preserve">60</t>
    </r>
    <r>
      <rPr>
        <sz val="10"/>
        <color rgb="FF000000"/>
        <rFont val="宋体"/>
        <family val="0"/>
        <charset val="134"/>
      </rPr>
      <t xml:space="preserve">粒  </t>
    </r>
    <r>
      <rPr>
        <sz val="10"/>
        <color rgb="FF000000"/>
        <rFont val="Microsoft YaHei"/>
        <family val="2"/>
        <charset val="134"/>
      </rPr>
      <t xml:space="preserve">28ml</t>
    </r>
  </si>
  <si>
    <t xml:space="preserve">085805525255</t>
  </si>
  <si>
    <t xml:space="preserve">Y26211A</t>
  </si>
  <si>
    <t xml:space="preserve">Y26324A</t>
  </si>
  <si>
    <r>
      <rPr>
        <sz val="10"/>
        <color rgb="FF000000"/>
        <rFont val="Microsoft YaHei"/>
        <family val="2"/>
        <charset val="134"/>
      </rPr>
      <t xml:space="preserve">L'OCCITANE </t>
    </r>
    <r>
      <rPr>
        <sz val="10"/>
        <color rgb="FF000000"/>
        <rFont val="宋体"/>
        <family val="0"/>
        <charset val="134"/>
      </rPr>
      <t xml:space="preserve">欧舒丹 舒适光泽身体精油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</si>
  <si>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3253581785669</t>
  </si>
  <si>
    <t xml:space="preserve">2035196</t>
  </si>
  <si>
    <t xml:space="preserve">2040196</t>
  </si>
  <si>
    <r>
      <rPr>
        <sz val="10"/>
        <color rgb="FF000000"/>
        <rFont val="Microsoft YaHei"/>
        <family val="2"/>
        <charset val="134"/>
      </rPr>
      <t xml:space="preserve">Nars </t>
    </r>
    <r>
      <rPr>
        <sz val="10"/>
        <color rgb="FF000000"/>
        <rFont val="宋体"/>
        <family val="0"/>
        <charset val="134"/>
      </rPr>
      <t xml:space="preserve">娜斯 超方瓶粉底液 </t>
    </r>
    <r>
      <rPr>
        <sz val="10"/>
        <color rgb="FF000000"/>
        <rFont val="Microsoft YaHei"/>
        <family val="2"/>
        <charset val="134"/>
      </rPr>
      <t xml:space="preserve">L2</t>
    </r>
    <r>
      <rPr>
        <sz val="10"/>
        <color rgb="FF000000"/>
        <rFont val="宋体"/>
        <family val="0"/>
        <charset val="134"/>
      </rPr>
      <t xml:space="preserve">色号 </t>
    </r>
    <r>
      <rPr>
        <sz val="10"/>
        <color rgb="FF000000"/>
        <rFont val="Microsoft YaHei"/>
        <family val="2"/>
        <charset val="134"/>
      </rPr>
      <t xml:space="preserve">30ml</t>
    </r>
  </si>
  <si>
    <t xml:space="preserve">194251070384</t>
  </si>
  <si>
    <t xml:space="preserve">5266KG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</si>
  <si>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莲花面部护理油 </t>
    </r>
    <r>
      <rPr>
        <sz val="10"/>
        <color rgb="FF000000"/>
        <rFont val="Microsoft YaHei"/>
        <family val="2"/>
        <charset val="134"/>
      </rPr>
      <t xml:space="preserve">30ml</t>
    </r>
  </si>
  <si>
    <t xml:space="preserve">3666057030956</t>
  </si>
  <si>
    <t xml:space="preserve">0608009</t>
  </si>
  <si>
    <t xml:space="preserve">0549288</t>
  </si>
  <si>
    <t xml:space="preserve">0540050</t>
  </si>
  <si>
    <t xml:space="preserve">0513041</t>
  </si>
  <si>
    <t xml:space="preserve">0548018</t>
  </si>
  <si>
    <t xml:space="preserve">0530259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</si>
  <si>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三檀面部护理油 </t>
    </r>
    <r>
      <rPr>
        <sz val="10"/>
        <color rgb="FF000000"/>
        <rFont val="Microsoft YaHei"/>
        <family val="2"/>
        <charset val="134"/>
      </rPr>
      <t xml:space="preserve">30ml</t>
    </r>
  </si>
  <si>
    <t xml:space="preserve">3666057030994</t>
  </si>
  <si>
    <t xml:space="preserve">0608159</t>
  </si>
  <si>
    <t xml:space="preserve">0522077</t>
  </si>
  <si>
    <t xml:space="preserve">0548021</t>
  </si>
  <si>
    <r>
      <rPr>
        <sz val="10"/>
        <color rgb="FF000000"/>
        <rFont val="Microsoft YaHei"/>
        <family val="2"/>
        <charset val="134"/>
      </rPr>
      <t xml:space="preserve">Shiseido </t>
    </r>
    <r>
      <rPr>
        <sz val="10"/>
        <color rgb="FF000000"/>
        <rFont val="宋体"/>
        <family val="0"/>
        <charset val="134"/>
      </rPr>
      <t xml:space="preserve">资生堂 悦薇中样水 </t>
    </r>
    <r>
      <rPr>
        <sz val="10"/>
        <color rgb="FF000000"/>
        <rFont val="Microsoft YaHei"/>
        <family val="2"/>
        <charset val="134"/>
      </rPr>
      <t xml:space="preserve">75ml</t>
    </r>
  </si>
  <si>
    <t xml:space="preserve">MAH00003</t>
  </si>
  <si>
    <t xml:space="preserve">6033O5</t>
  </si>
  <si>
    <t xml:space="preserve">115-260903-128C</t>
  </si>
  <si>
    <t xml:space="preserve">6085L5</t>
  </si>
  <si>
    <t xml:space="preserve">5358T5</t>
  </si>
  <si>
    <t xml:space="preserve">6089M5</t>
  </si>
  <si>
    <r>
      <rPr>
        <sz val="10"/>
        <color rgb="FF000000"/>
        <rFont val="Microsoft YaHei"/>
        <family val="2"/>
        <charset val="134"/>
      </rPr>
      <t xml:space="preserve">Shiseido </t>
    </r>
    <r>
      <rPr>
        <sz val="10"/>
        <color rgb="FF000000"/>
        <rFont val="宋体"/>
        <family val="0"/>
        <charset val="134"/>
      </rPr>
      <t xml:space="preserve">资生堂 悦薇中样乳 </t>
    </r>
    <r>
      <rPr>
        <sz val="10"/>
        <color rgb="FF000000"/>
        <rFont val="Microsoft YaHei"/>
        <family val="2"/>
        <charset val="134"/>
      </rPr>
      <t xml:space="preserve">30ml</t>
    </r>
  </si>
  <si>
    <t xml:space="preserve">MAH00004</t>
  </si>
  <si>
    <t xml:space="preserve">6050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</si>
  <si>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智妍滋润面霜 </t>
    </r>
    <r>
      <rPr>
        <sz val="10"/>
        <color rgb="FF000000"/>
        <rFont val="Microsoft YaHei"/>
        <family val="2"/>
        <charset val="134"/>
      </rPr>
      <t xml:space="preserve">75ml</t>
    </r>
  </si>
  <si>
    <t xml:space="preserve">887167539525</t>
  </si>
  <si>
    <t xml:space="preserve">A75</t>
  </si>
  <si>
    <t xml:space="preserve">115-260903-130C</t>
  </si>
  <si>
    <t xml:space="preserve">划痕1+1</t>
  </si>
  <si>
    <t xml:space="preserve">D65</t>
  </si>
  <si>
    <t xml:space="preserve">DA5</t>
  </si>
  <si>
    <t xml:space="preserve">重磨损1+脏污1+变形4</t>
  </si>
  <si>
    <t xml:space="preserve">B85</t>
  </si>
  <si>
    <t xml:space="preserve">F75</t>
  </si>
  <si>
    <t xml:space="preserve">BA5</t>
  </si>
  <si>
    <t xml:space="preserve">磨损80</t>
  </si>
  <si>
    <r>
      <rPr>
        <sz val="10"/>
        <color rgb="FF000000"/>
        <rFont val="Microsoft YaHei"/>
        <family val="2"/>
        <charset val="134"/>
      </rPr>
      <t xml:space="preserve">Lancome </t>
    </r>
    <r>
      <rPr>
        <sz val="10"/>
        <color rgb="FF000000"/>
        <rFont val="宋体"/>
        <family val="0"/>
        <charset val="134"/>
      </rPr>
      <t xml:space="preserve">兰蔻 小黑瓶肌底液 第三代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</si>
  <si>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3614274142334</t>
  </si>
  <si>
    <t xml:space="preserve">40Z400</t>
  </si>
  <si>
    <t xml:space="preserve">115-260903-132C</t>
  </si>
  <si>
    <t xml:space="preserve">40Z602</t>
  </si>
  <si>
    <t xml:space="preserve">40Z700</t>
  </si>
  <si>
    <t xml:space="preserve">40Z600</t>
  </si>
  <si>
    <t xml:space="preserve">40Z701</t>
  </si>
  <si>
    <r>
      <rPr>
        <sz val="10"/>
        <color rgb="FF000000"/>
        <rFont val="Microsoft YaHei"/>
        <family val="2"/>
        <charset val="134"/>
      </rPr>
      <t xml:space="preserve">KERASTASE </t>
    </r>
    <r>
      <rPr>
        <sz val="10"/>
        <color rgb="FF000000"/>
        <rFont val="宋体"/>
        <family val="0"/>
        <charset val="134"/>
      </rPr>
      <t xml:space="preserve">卡诗 黑钻钥源修护三件套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版（洗发水</t>
    </r>
    <r>
      <rPr>
        <sz val="10"/>
        <color rgb="FF000000"/>
        <rFont val="Microsoft YaHei"/>
        <family val="2"/>
        <charset val="134"/>
      </rPr>
      <t xml:space="preserve">250ml+</t>
    </r>
    <r>
      <rPr>
        <sz val="10"/>
        <color rgb="FF000000"/>
        <rFont val="宋体"/>
        <family val="0"/>
        <charset val="134"/>
      </rPr>
      <t xml:space="preserve">发膜</t>
    </r>
    <r>
      <rPr>
        <sz val="10"/>
        <color rgb="FF000000"/>
        <rFont val="Microsoft YaHei"/>
        <family val="2"/>
        <charset val="134"/>
      </rPr>
      <t xml:space="preserve">200ml+</t>
    </r>
    <r>
      <rPr>
        <sz val="10"/>
        <color rgb="FF000000"/>
        <rFont val="宋体"/>
        <family val="0"/>
        <charset val="134"/>
      </rPr>
      <t xml:space="preserve">精油</t>
    </r>
    <r>
      <rPr>
        <sz val="10"/>
        <color rgb="FF000000"/>
        <rFont val="Microsoft YaHei"/>
        <family val="2"/>
        <charset val="134"/>
      </rPr>
      <t xml:space="preserve">75ml</t>
    </r>
    <r>
      <rPr>
        <sz val="10"/>
        <color rgb="FF000000"/>
        <rFont val="宋体"/>
        <family val="0"/>
        <charset val="134"/>
      </rPr>
      <t xml:space="preserve">）</t>
    </r>
  </si>
  <si>
    <t xml:space="preserve">3660732673650</t>
  </si>
  <si>
    <t xml:space="preserve">2YZ51D</t>
  </si>
  <si>
    <t xml:space="preserve">2YZ42D</t>
  </si>
  <si>
    <t xml:space="preserve">Shiseido 资生堂 肌活焕采洁面膏 50ml</t>
  </si>
  <si>
    <t xml:space="preserve">729238995741</t>
  </si>
  <si>
    <t xml:space="preserve">6019G5</t>
  </si>
  <si>
    <t xml:space="preserve">5282HB</t>
  </si>
  <si>
    <t xml:space="preserve">5254C5</t>
  </si>
  <si>
    <t xml:space="preserve">5168C5</t>
  </si>
  <si>
    <t xml:space="preserve">SK-II 神仙水2025版磨砂款 230ml</t>
  </si>
  <si>
    <t xml:space="preserve">4979006070064-1</t>
  </si>
  <si>
    <t xml:space="preserve">LA MER 海蓝之谜 经典面霜 60ml</t>
  </si>
  <si>
    <t xml:space="preserve">747930000013</t>
  </si>
  <si>
    <t xml:space="preserve">Z26</t>
  </si>
  <si>
    <t xml:space="preserve">K26</t>
  </si>
  <si>
    <t xml:space="preserve">H26</t>
  </si>
  <si>
    <t xml:space="preserve">Clarins 娇韵诗 泡泡玛特联名弹簧水 200ml</t>
  </si>
  <si>
    <t xml:space="preserve">3666057424557</t>
  </si>
  <si>
    <t xml:space="preserve">550098A</t>
  </si>
  <si>
    <t xml:space="preserve">刮防伪码1（测试）</t>
  </si>
  <si>
    <t xml:space="preserve">Clarins 娇韵诗 双萃精华轻盈版 九代 75ml</t>
  </si>
  <si>
    <t xml:space="preserve">3666057317675</t>
  </si>
  <si>
    <t xml:space="preserve">0528031</t>
  </si>
  <si>
    <t xml:space="preserve">115-260903-134C</t>
  </si>
  <si>
    <t xml:space="preserve">重变形破损1+1</t>
  </si>
  <si>
    <t xml:space="preserve">Estee Lauder 雅诗兰黛 智妍滋润面霜 50ml</t>
  </si>
  <si>
    <t xml:space="preserve">887167539532</t>
  </si>
  <si>
    <t xml:space="preserve">115-260903-136C</t>
  </si>
  <si>
    <t xml:space="preserve">E16</t>
  </si>
  <si>
    <t xml:space="preserve">Estee Lauder 雅诗兰黛 智妍紧塑乳霜 清爽型 50ml</t>
  </si>
  <si>
    <t xml:space="preserve">887167539563</t>
  </si>
  <si>
    <t xml:space="preserve">A95</t>
  </si>
  <si>
    <t xml:space="preserve">Shiseido 资生堂 悦薇水 滋润型2026版 150ml</t>
  </si>
  <si>
    <t xml:space="preserve">729238210448-1</t>
  </si>
  <si>
    <t xml:space="preserve">6036N5</t>
  </si>
  <si>
    <t xml:space="preserve">重变形加破损1+重变形2</t>
  </si>
  <si>
    <t xml:space="preserve">Shiseido 资生堂 悦薇乳液 滋润型2026版 100ml</t>
  </si>
  <si>
    <t xml:space="preserve">729238210462-1</t>
  </si>
  <si>
    <t xml:space="preserve">6050P5</t>
  </si>
  <si>
    <t xml:space="preserve">6055R5</t>
  </si>
  <si>
    <t xml:space="preserve">6022I5</t>
  </si>
  <si>
    <t xml:space="preserve">Clarins 娇韵诗 身体护理油 100ml</t>
  </si>
  <si>
    <t xml:space="preserve">3666057031076</t>
  </si>
  <si>
    <t xml:space="preserve">0535101</t>
  </si>
  <si>
    <t xml:space="preserve">115-260903-138C</t>
  </si>
  <si>
    <t xml:space="preserve">0535006</t>
  </si>
  <si>
    <t xml:space="preserve">0535134</t>
  </si>
  <si>
    <t xml:space="preserve">Clarins 娇韵诗 双萃精华 九代 100ml</t>
  </si>
  <si>
    <t xml:space="preserve">3666057202520</t>
  </si>
  <si>
    <t xml:space="preserve">0551135</t>
  </si>
  <si>
    <t xml:space="preserve">重变形11+1</t>
  </si>
  <si>
    <t xml:space="preserve">0605161</t>
  </si>
  <si>
    <t xml:space="preserve">重变形6+1</t>
  </si>
  <si>
    <t xml:space="preserve">0605162</t>
  </si>
  <si>
    <t xml:space="preserve">轻变形3+1</t>
  </si>
  <si>
    <t xml:space="preserve">0547130</t>
  </si>
  <si>
    <t xml:space="preserve">0541056</t>
  </si>
  <si>
    <t xml:space="preserve">0612060</t>
  </si>
  <si>
    <t xml:space="preserve">划痕2+1</t>
  </si>
  <si>
    <t xml:space="preserve">YSL 圣罗兰 恒久粉底液黑盖 LC2号色 25ml</t>
  </si>
  <si>
    <t xml:space="preserve">3614273593489</t>
  </si>
  <si>
    <t xml:space="preserve">40A104</t>
  </si>
  <si>
    <t xml:space="preserve">Clarins 娇韵诗 弹簧乳液 100ml</t>
  </si>
  <si>
    <t xml:space="preserve">3666057272714</t>
  </si>
  <si>
    <t xml:space="preserve">0548094</t>
  </si>
  <si>
    <t xml:space="preserve">0550025</t>
  </si>
  <si>
    <t xml:space="preserve">0540098</t>
  </si>
  <si>
    <t xml:space="preserve">YSL 圣罗兰 恒久粉底液黑盖 LN1号色 25ml</t>
  </si>
  <si>
    <t xml:space="preserve">3614273593533</t>
  </si>
  <si>
    <t xml:space="preserve">40A300</t>
  </si>
  <si>
    <t xml:space="preserve">重变形2+1</t>
  </si>
  <si>
    <t xml:space="preserve">40A208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</si>
</sst>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8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Microsoft YaHei"/>
      <family val="2"/>
      <charset val="134"/>
    </font>
    <font>
      <sz val="10"/>
      <name val="宋体"/>
      <family val="0"/>
      <charset val="134"/>
    </font>
    <font>
      <sz val="10"/>
      <color rgb="FF000000"/>
      <name val="Times New Roman"/>
      <family val="1"/>
    </font>
    <font>
      <sz val="11"/>
      <color rgb="FFFF0000"/>
      <name val="宋体"/>
      <family val="0"/>
      <charset val="134"/>
    </font>
    <font>
      <sz val="10"/>
      <color rgb="FF000000"/>
      <name val="宋体"/>
      <family val="0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  <dxfs count="6"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448560</xdr:colOff>
      <xdr:row>25</xdr:row>
      <xdr:rowOff>18720</xdr:rowOff>
    </xdr:from>
    <xdr:to>
      <xdr:col>16</xdr:col>
      <xdr:colOff>572400</xdr:colOff>
      <xdr:row>25</xdr:row>
      <xdr:rowOff>257400</xdr:rowOff>
    </xdr:to>
    <xdr:pic>
      <xdr:nvPicPr>
        <xdr:cNvPr id="0" name="ID_22A47013FD5C4404B9C4CEFAA495B723" descr=""/>
        <xdr:cNvPicPr/>
      </xdr:nvPicPr>
      <xdr:blipFill>
        <a:blip r:embed="rId1"/>
        <a:stretch/>
      </xdr:blipFill>
      <xdr:spPr>
        <a:xfrm>
          <a:off x="14974920" y="7229160"/>
          <a:ext cx="123840" cy="238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448560</xdr:colOff>
      <xdr:row>24</xdr:row>
      <xdr:rowOff>18720</xdr:rowOff>
    </xdr:from>
    <xdr:to>
      <xdr:col>16</xdr:col>
      <xdr:colOff>572400</xdr:colOff>
      <xdr:row>24</xdr:row>
      <xdr:rowOff>257400</xdr:rowOff>
    </xdr:to>
    <xdr:pic>
      <xdr:nvPicPr>
        <xdr:cNvPr id="1" name="ID_5BAFEBB275D54EBD85A9ECBB4B44B140" descr=""/>
        <xdr:cNvPicPr/>
      </xdr:nvPicPr>
      <xdr:blipFill>
        <a:blip r:embed="rId2"/>
        <a:stretch/>
      </xdr:blipFill>
      <xdr:spPr>
        <a:xfrm>
          <a:off x="14974920" y="6962400"/>
          <a:ext cx="123840" cy="238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448560</xdr:colOff>
      <xdr:row>78</xdr:row>
      <xdr:rowOff>18720</xdr:rowOff>
    </xdr:from>
    <xdr:to>
      <xdr:col>16</xdr:col>
      <xdr:colOff>572400</xdr:colOff>
      <xdr:row>78</xdr:row>
      <xdr:rowOff>257040</xdr:rowOff>
    </xdr:to>
    <xdr:pic>
      <xdr:nvPicPr>
        <xdr:cNvPr id="2" name="ID_54E20C079D6146DCA47BE36E4CEBB95C" descr=""/>
        <xdr:cNvPicPr/>
      </xdr:nvPicPr>
      <xdr:blipFill>
        <a:blip r:embed="rId3"/>
        <a:stretch/>
      </xdr:blipFill>
      <xdr:spPr>
        <a:xfrm>
          <a:off x="14974920" y="21846960"/>
          <a:ext cx="123840" cy="238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448560</xdr:colOff>
      <xdr:row>56</xdr:row>
      <xdr:rowOff>18720</xdr:rowOff>
    </xdr:from>
    <xdr:to>
      <xdr:col>16</xdr:col>
      <xdr:colOff>572400</xdr:colOff>
      <xdr:row>56</xdr:row>
      <xdr:rowOff>257040</xdr:rowOff>
    </xdr:to>
    <xdr:pic>
      <xdr:nvPicPr>
        <xdr:cNvPr id="3" name="ID_B8B4636DB8654481AF7625BAA892E316" descr=""/>
        <xdr:cNvPicPr/>
      </xdr:nvPicPr>
      <xdr:blipFill>
        <a:blip r:embed="rId4"/>
        <a:stretch/>
      </xdr:blipFill>
      <xdr:spPr>
        <a:xfrm>
          <a:off x="14974920" y="15674760"/>
          <a:ext cx="123840" cy="238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448560</xdr:colOff>
      <xdr:row>58</xdr:row>
      <xdr:rowOff>18720</xdr:rowOff>
    </xdr:from>
    <xdr:to>
      <xdr:col>16</xdr:col>
      <xdr:colOff>572400</xdr:colOff>
      <xdr:row>58</xdr:row>
      <xdr:rowOff>257400</xdr:rowOff>
    </xdr:to>
    <xdr:pic>
      <xdr:nvPicPr>
        <xdr:cNvPr id="4" name="ID_C807FAE623C649418AFE29101B362169" descr=""/>
        <xdr:cNvPicPr/>
      </xdr:nvPicPr>
      <xdr:blipFill>
        <a:blip r:embed="rId5"/>
        <a:stretch/>
      </xdr:blipFill>
      <xdr:spPr>
        <a:xfrm>
          <a:off x="14974920" y="16207920"/>
          <a:ext cx="123840" cy="238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448560</xdr:colOff>
      <xdr:row>20</xdr:row>
      <xdr:rowOff>18720</xdr:rowOff>
    </xdr:from>
    <xdr:to>
      <xdr:col>16</xdr:col>
      <xdr:colOff>572400</xdr:colOff>
      <xdr:row>20</xdr:row>
      <xdr:rowOff>257400</xdr:rowOff>
    </xdr:to>
    <xdr:pic>
      <xdr:nvPicPr>
        <xdr:cNvPr id="5" name="ID_E637D71B2D6649DD8C55D2A3891F3A2C" descr=""/>
        <xdr:cNvPicPr/>
      </xdr:nvPicPr>
      <xdr:blipFill>
        <a:blip r:embed="rId6"/>
        <a:stretch/>
      </xdr:blipFill>
      <xdr:spPr>
        <a:xfrm>
          <a:off x="14974920" y="5895720"/>
          <a:ext cx="123840" cy="238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447840</xdr:colOff>
      <xdr:row>29</xdr:row>
      <xdr:rowOff>17640</xdr:rowOff>
    </xdr:from>
    <xdr:to>
      <xdr:col>16</xdr:col>
      <xdr:colOff>571320</xdr:colOff>
      <xdr:row>29</xdr:row>
      <xdr:rowOff>257400</xdr:rowOff>
    </xdr:to>
    <xdr:pic>
      <xdr:nvPicPr>
        <xdr:cNvPr id="6" name="ID_CA6EF9495FDE4EB2ADFEE5FEFCB60403" descr=""/>
        <xdr:cNvPicPr/>
      </xdr:nvPicPr>
      <xdr:blipFill>
        <a:blip r:embed="rId7"/>
        <a:stretch/>
      </xdr:blipFill>
      <xdr:spPr>
        <a:xfrm>
          <a:off x="14974200" y="8294760"/>
          <a:ext cx="123480" cy="23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313200</xdr:colOff>
      <xdr:row>53</xdr:row>
      <xdr:rowOff>16920</xdr:rowOff>
    </xdr:from>
    <xdr:to>
      <xdr:col>16</xdr:col>
      <xdr:colOff>704520</xdr:colOff>
      <xdr:row>53</xdr:row>
      <xdr:rowOff>257400</xdr:rowOff>
    </xdr:to>
    <xdr:pic>
      <xdr:nvPicPr>
        <xdr:cNvPr id="7" name="ID_0C97F4A0D4CC48158888C6CA2858A08E" descr=""/>
        <xdr:cNvPicPr/>
      </xdr:nvPicPr>
      <xdr:blipFill>
        <a:blip r:embed="rId8"/>
        <a:stretch/>
      </xdr:blipFill>
      <xdr:spPr>
        <a:xfrm>
          <a:off x="14839560" y="14694840"/>
          <a:ext cx="391320" cy="240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313200</xdr:colOff>
      <xdr:row>55</xdr:row>
      <xdr:rowOff>17280</xdr:rowOff>
    </xdr:from>
    <xdr:to>
      <xdr:col>16</xdr:col>
      <xdr:colOff>704520</xdr:colOff>
      <xdr:row>55</xdr:row>
      <xdr:rowOff>257040</xdr:rowOff>
    </xdr:to>
    <xdr:pic>
      <xdr:nvPicPr>
        <xdr:cNvPr id="8" name="ID_2AC17CA6F4C44FDF8A18EA47B029E877" descr=""/>
        <xdr:cNvPicPr/>
      </xdr:nvPicPr>
      <xdr:blipFill>
        <a:blip r:embed="rId9"/>
        <a:stretch/>
      </xdr:blipFill>
      <xdr:spPr>
        <a:xfrm>
          <a:off x="14839560" y="15228720"/>
          <a:ext cx="391320" cy="23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447840</xdr:colOff>
      <xdr:row>55</xdr:row>
      <xdr:rowOff>17280</xdr:rowOff>
    </xdr:from>
    <xdr:to>
      <xdr:col>17</xdr:col>
      <xdr:colOff>572400</xdr:colOff>
      <xdr:row>55</xdr:row>
      <xdr:rowOff>257040</xdr:rowOff>
    </xdr:to>
    <xdr:pic>
      <xdr:nvPicPr>
        <xdr:cNvPr id="9" name="ID_2DC8BF43BE364E77BDEF4EF11374E6D1" descr=""/>
        <xdr:cNvPicPr/>
      </xdr:nvPicPr>
      <xdr:blipFill>
        <a:blip r:embed="rId10"/>
        <a:stretch/>
      </xdr:blipFill>
      <xdr:spPr>
        <a:xfrm>
          <a:off x="15986160" y="15228720"/>
          <a:ext cx="124560" cy="23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447840</xdr:colOff>
      <xdr:row>55</xdr:row>
      <xdr:rowOff>17280</xdr:rowOff>
    </xdr:from>
    <xdr:to>
      <xdr:col>18</xdr:col>
      <xdr:colOff>571320</xdr:colOff>
      <xdr:row>55</xdr:row>
      <xdr:rowOff>257040</xdr:rowOff>
    </xdr:to>
    <xdr:pic>
      <xdr:nvPicPr>
        <xdr:cNvPr id="10" name="ID_2E86C099F5184371A3F7C5AEAFE3207E" descr=""/>
        <xdr:cNvPicPr/>
      </xdr:nvPicPr>
      <xdr:blipFill>
        <a:blip r:embed="rId11"/>
        <a:stretch/>
      </xdr:blipFill>
      <xdr:spPr>
        <a:xfrm>
          <a:off x="16998480" y="15228720"/>
          <a:ext cx="123480" cy="23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447840</xdr:colOff>
      <xdr:row>82</xdr:row>
      <xdr:rowOff>16920</xdr:rowOff>
    </xdr:from>
    <xdr:to>
      <xdr:col>16</xdr:col>
      <xdr:colOff>571320</xdr:colOff>
      <xdr:row>82</xdr:row>
      <xdr:rowOff>256320</xdr:rowOff>
    </xdr:to>
    <xdr:pic>
      <xdr:nvPicPr>
        <xdr:cNvPr id="11" name="ID_C28C7B491CA644D1B5AB79CC3744095B" descr=""/>
        <xdr:cNvPicPr/>
      </xdr:nvPicPr>
      <xdr:blipFill>
        <a:blip r:embed="rId12"/>
        <a:stretch/>
      </xdr:blipFill>
      <xdr:spPr>
        <a:xfrm>
          <a:off x="14974200" y="22911840"/>
          <a:ext cx="123480" cy="23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447840</xdr:colOff>
      <xdr:row>82</xdr:row>
      <xdr:rowOff>16920</xdr:rowOff>
    </xdr:from>
    <xdr:to>
      <xdr:col>17</xdr:col>
      <xdr:colOff>572400</xdr:colOff>
      <xdr:row>82</xdr:row>
      <xdr:rowOff>256320</xdr:rowOff>
    </xdr:to>
    <xdr:pic>
      <xdr:nvPicPr>
        <xdr:cNvPr id="12" name="ID_2ED857B3047A436BAE3DC14B3C57B456" descr=""/>
        <xdr:cNvPicPr/>
      </xdr:nvPicPr>
      <xdr:blipFill>
        <a:blip r:embed="rId13"/>
        <a:stretch/>
      </xdr:blipFill>
      <xdr:spPr>
        <a:xfrm>
          <a:off x="15986160" y="22911840"/>
          <a:ext cx="124560" cy="23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440640</xdr:colOff>
      <xdr:row>5</xdr:row>
      <xdr:rowOff>18000</xdr:rowOff>
    </xdr:from>
    <xdr:to>
      <xdr:col>16</xdr:col>
      <xdr:colOff>578160</xdr:colOff>
      <xdr:row>5</xdr:row>
      <xdr:rowOff>282600</xdr:rowOff>
    </xdr:to>
    <xdr:pic>
      <xdr:nvPicPr>
        <xdr:cNvPr id="13" name="ID_D7D04BCA43014D3393061930DD650A4A" descr=""/>
        <xdr:cNvPicPr/>
      </xdr:nvPicPr>
      <xdr:blipFill>
        <a:blip r:embed="rId14"/>
        <a:stretch/>
      </xdr:blipFill>
      <xdr:spPr>
        <a:xfrm>
          <a:off x="14967000" y="1665720"/>
          <a:ext cx="137520" cy="264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439920</xdr:colOff>
      <xdr:row>6</xdr:row>
      <xdr:rowOff>16920</xdr:rowOff>
    </xdr:from>
    <xdr:to>
      <xdr:col>16</xdr:col>
      <xdr:colOff>578160</xdr:colOff>
      <xdr:row>6</xdr:row>
      <xdr:rowOff>282240</xdr:rowOff>
    </xdr:to>
    <xdr:pic>
      <xdr:nvPicPr>
        <xdr:cNvPr id="14" name="ID_A1CA74C998974383A1D44C6B73DCBD4F" descr=""/>
        <xdr:cNvPicPr/>
      </xdr:nvPicPr>
      <xdr:blipFill>
        <a:blip r:embed="rId15"/>
        <a:stretch/>
      </xdr:blipFill>
      <xdr:spPr>
        <a:xfrm>
          <a:off x="14966280" y="1950480"/>
          <a:ext cx="138240" cy="265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447840</xdr:colOff>
      <xdr:row>91</xdr:row>
      <xdr:rowOff>17640</xdr:rowOff>
    </xdr:from>
    <xdr:to>
      <xdr:col>16</xdr:col>
      <xdr:colOff>571320</xdr:colOff>
      <xdr:row>91</xdr:row>
      <xdr:rowOff>257400</xdr:rowOff>
    </xdr:to>
    <xdr:pic>
      <xdr:nvPicPr>
        <xdr:cNvPr id="15" name="ID_CFD74DA908AE4F2F967F4A9DA14DACF8" descr=""/>
        <xdr:cNvPicPr/>
      </xdr:nvPicPr>
      <xdr:blipFill>
        <a:blip r:embed="rId16"/>
        <a:stretch/>
      </xdr:blipFill>
      <xdr:spPr>
        <a:xfrm>
          <a:off x="14974200" y="25528680"/>
          <a:ext cx="123480" cy="23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447840</xdr:colOff>
      <xdr:row>92</xdr:row>
      <xdr:rowOff>16560</xdr:rowOff>
    </xdr:from>
    <xdr:to>
      <xdr:col>16</xdr:col>
      <xdr:colOff>571320</xdr:colOff>
      <xdr:row>92</xdr:row>
      <xdr:rowOff>257400</xdr:rowOff>
    </xdr:to>
    <xdr:pic>
      <xdr:nvPicPr>
        <xdr:cNvPr id="16" name="ID_FE869C1D474246A18E53B1CA71FF3787" descr=""/>
        <xdr:cNvPicPr/>
      </xdr:nvPicPr>
      <xdr:blipFill>
        <a:blip r:embed="rId17"/>
        <a:stretch/>
      </xdr:blipFill>
      <xdr:spPr>
        <a:xfrm>
          <a:off x="14974200" y="25794360"/>
          <a:ext cx="123480" cy="24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446760</xdr:colOff>
      <xdr:row>93</xdr:row>
      <xdr:rowOff>16560</xdr:rowOff>
    </xdr:from>
    <xdr:to>
      <xdr:col>16</xdr:col>
      <xdr:colOff>571320</xdr:colOff>
      <xdr:row>93</xdr:row>
      <xdr:rowOff>257400</xdr:rowOff>
    </xdr:to>
    <xdr:pic>
      <xdr:nvPicPr>
        <xdr:cNvPr id="17" name="ID_5B9420465B5645F4B182B4E4E37759D5" descr=""/>
        <xdr:cNvPicPr/>
      </xdr:nvPicPr>
      <xdr:blipFill>
        <a:blip r:embed="rId18"/>
        <a:stretch/>
      </xdr:blipFill>
      <xdr:spPr>
        <a:xfrm>
          <a:off x="14973120" y="26061120"/>
          <a:ext cx="124560" cy="24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447840</xdr:colOff>
      <xdr:row>96</xdr:row>
      <xdr:rowOff>18000</xdr:rowOff>
    </xdr:from>
    <xdr:to>
      <xdr:col>16</xdr:col>
      <xdr:colOff>571320</xdr:colOff>
      <xdr:row>96</xdr:row>
      <xdr:rowOff>257400</xdr:rowOff>
    </xdr:to>
    <xdr:pic>
      <xdr:nvPicPr>
        <xdr:cNvPr id="18" name="ID_329ED825D7944D69BC4B11BADB253AE2" descr=""/>
        <xdr:cNvPicPr/>
      </xdr:nvPicPr>
      <xdr:blipFill>
        <a:blip r:embed="rId19"/>
        <a:stretch/>
      </xdr:blipFill>
      <xdr:spPr>
        <a:xfrm>
          <a:off x="14974200" y="26862480"/>
          <a:ext cx="123480" cy="23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313200</xdr:colOff>
      <xdr:row>102</xdr:row>
      <xdr:rowOff>16920</xdr:rowOff>
    </xdr:from>
    <xdr:to>
      <xdr:col>16</xdr:col>
      <xdr:colOff>705600</xdr:colOff>
      <xdr:row>102</xdr:row>
      <xdr:rowOff>257400</xdr:rowOff>
    </xdr:to>
    <xdr:pic>
      <xdr:nvPicPr>
        <xdr:cNvPr id="19" name="ID_B340E420EE49424888D9CA5353C8D4BE" descr=""/>
        <xdr:cNvPicPr/>
      </xdr:nvPicPr>
      <xdr:blipFill>
        <a:blip r:embed="rId20"/>
        <a:stretch/>
      </xdr:blipFill>
      <xdr:spPr>
        <a:xfrm>
          <a:off x="14839560" y="28461600"/>
          <a:ext cx="392400" cy="240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447840</xdr:colOff>
      <xdr:row>21</xdr:row>
      <xdr:rowOff>17640</xdr:rowOff>
    </xdr:from>
    <xdr:to>
      <xdr:col>16</xdr:col>
      <xdr:colOff>571320</xdr:colOff>
      <xdr:row>21</xdr:row>
      <xdr:rowOff>257040</xdr:rowOff>
    </xdr:to>
    <xdr:pic>
      <xdr:nvPicPr>
        <xdr:cNvPr id="20" name="ID_6D19432552BB48BD898D410D85107575" descr=""/>
        <xdr:cNvPicPr/>
      </xdr:nvPicPr>
      <xdr:blipFill>
        <a:blip r:embed="rId21"/>
        <a:stretch/>
      </xdr:blipFill>
      <xdr:spPr>
        <a:xfrm>
          <a:off x="14974200" y="6161400"/>
          <a:ext cx="123480" cy="2394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B1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5" activePane="bottomLeft" state="frozen"/>
      <selection pane="topLeft" activeCell="A1" activeCellId="0" sqref="A1"/>
      <selection pane="bottomLeft" activeCell="Q78" activeCellId="0" sqref="Q78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2" width="17.87"/>
    <col collapsed="false" customWidth="true" hidden="false" outlineLevel="0" max="5" min="5" style="1" width="10.12"/>
    <col collapsed="false" customWidth="true" hidden="false" outlineLevel="0" max="6" min="6" style="3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4" width="11.49"/>
    <col collapsed="false" customWidth="true" hidden="false" outlineLevel="0" max="15" min="15" style="5" width="17.62"/>
    <col collapsed="false" customWidth="true" hidden="false" outlineLevel="0" max="16" min="16" style="6" width="17.88"/>
    <col collapsed="false" customWidth="true" hidden="false" outlineLevel="0" max="255" min="17" style="6" width="14.49"/>
  </cols>
  <sheetData>
    <row r="1" s="8" customFormat="true" ht="28.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8" customFormat="true" ht="28.5" hidden="false" customHeight="true" outlineLevel="0" collapsed="false">
      <c r="A2" s="9" t="s">
        <v>1</v>
      </c>
      <c r="B2" s="9"/>
      <c r="C2" s="9"/>
      <c r="D2" s="9"/>
      <c r="E2" s="9"/>
      <c r="F2" s="9"/>
      <c r="G2" s="9" t="s">
        <v>2</v>
      </c>
      <c r="H2" s="9"/>
      <c r="I2" s="9"/>
      <c r="J2" s="9"/>
      <c r="K2" s="9"/>
      <c r="L2" s="10" t="s">
        <v>3</v>
      </c>
      <c r="M2" s="10"/>
      <c r="N2" s="11" t="s">
        <v>4</v>
      </c>
      <c r="O2" s="11"/>
    </row>
    <row r="3" s="8" customFormat="true" ht="27.75" hidden="false" customHeight="true" outlineLevel="0" collapsed="false">
      <c r="A3" s="9" t="s">
        <v>5</v>
      </c>
      <c r="B3" s="9"/>
      <c r="C3" s="9"/>
      <c r="D3" s="9"/>
      <c r="E3" s="9"/>
      <c r="F3" s="9"/>
      <c r="G3" s="9" t="s">
        <v>6</v>
      </c>
      <c r="H3" s="9"/>
      <c r="I3" s="9"/>
      <c r="J3" s="9"/>
      <c r="K3" s="9"/>
      <c r="L3" s="12" t="s">
        <v>7</v>
      </c>
      <c r="M3" s="12"/>
      <c r="N3" s="11" t="s">
        <v>4</v>
      </c>
      <c r="O3" s="11"/>
    </row>
    <row r="4" s="8" customFormat="true" ht="22.5" hidden="false" customHeight="true" outlineLevel="0" collapsed="false">
      <c r="A4" s="13" t="s">
        <v>8</v>
      </c>
      <c r="B4" s="13"/>
      <c r="C4" s="14" t="s">
        <v>9</v>
      </c>
      <c r="D4" s="15" t="s">
        <v>10</v>
      </c>
      <c r="E4" s="14"/>
      <c r="F4" s="16" t="n">
        <f aca="false">SUM(F5:F558)</f>
        <v>19323</v>
      </c>
      <c r="G4" s="16"/>
      <c r="H4" s="16" t="n">
        <f aca="false">SUM(H5:H558)</f>
        <v>19172</v>
      </c>
      <c r="I4" s="16" t="n">
        <f aca="false">SUM(I5:I558)</f>
        <v>151</v>
      </c>
      <c r="J4" s="16" t="n">
        <f aca="false">SUM(J5:J558)</f>
        <v>0</v>
      </c>
      <c r="K4" s="16" t="n">
        <f aca="false">SUM(K5:K558)</f>
        <v>0</v>
      </c>
      <c r="L4" s="12" t="s">
        <v>11</v>
      </c>
      <c r="M4" s="12"/>
      <c r="N4" s="12" t="s">
        <v>12</v>
      </c>
      <c r="O4" s="12"/>
    </row>
    <row r="5" s="8" customFormat="true" ht="22.5" hidden="false" customHeight="true" outlineLevel="0" collapsed="false">
      <c r="A5" s="12" t="s">
        <v>13</v>
      </c>
      <c r="B5" s="12" t="s">
        <v>14</v>
      </c>
      <c r="C5" s="12" t="s">
        <v>15</v>
      </c>
      <c r="D5" s="17" t="s">
        <v>16</v>
      </c>
      <c r="E5" s="18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9" t="s">
        <v>25</v>
      </c>
      <c r="N5" s="19" t="s">
        <v>26</v>
      </c>
      <c r="O5" s="19" t="s">
        <v>27</v>
      </c>
    </row>
    <row r="6" s="8" customFormat="true" ht="22.5" hidden="false" customHeight="true" outlineLevel="0" collapsed="false">
      <c r="A6" s="20" t="n">
        <v>1</v>
      </c>
      <c r="B6" s="21" t="str">
        <f aca="false">IF(C6&lt;&gt;"",$N$3,"")</f>
        <v>20260910</v>
      </c>
      <c r="C6" s="22" t="s">
        <v>28</v>
      </c>
      <c r="D6" s="23" t="s">
        <v>29</v>
      </c>
      <c r="E6" s="23"/>
      <c r="F6" s="24" t="n">
        <v>429</v>
      </c>
      <c r="G6" s="20" t="n">
        <v>12</v>
      </c>
      <c r="H6" s="21" t="n">
        <v>153</v>
      </c>
      <c r="I6" s="21" t="n">
        <v>1</v>
      </c>
      <c r="J6" s="21"/>
      <c r="K6" s="21"/>
      <c r="L6" s="20" t="n">
        <v>0.39</v>
      </c>
      <c r="M6" s="25" t="s">
        <v>30</v>
      </c>
      <c r="N6" s="26" t="inlineStr">
        <is>
          <t>2029-03-01</t>
        </is>
      </c>
      <c r="O6" s="27" t="s">
        <v>31</v>
      </c>
      <c r="P6" s="8" t="s">
        <v>32</v>
      </c>
    </row>
    <row r="7" s="8" customFormat="true" ht="22.5" hidden="false" customHeight="true" outlineLevel="0" collapsed="false">
      <c r="A7" s="20"/>
      <c r="B7" s="21"/>
      <c r="C7" s="22"/>
      <c r="D7" s="23"/>
      <c r="E7" s="23"/>
      <c r="F7" s="24"/>
      <c r="G7" s="20"/>
      <c r="H7" s="21"/>
      <c r="I7" s="21" t="n">
        <v>1</v>
      </c>
      <c r="J7" s="21"/>
      <c r="K7" s="21"/>
      <c r="L7" s="20"/>
      <c r="M7" s="25" t="s">
        <v>33</v>
      </c>
      <c r="N7" s="26"/>
      <c r="O7" s="27" t="s">
        <v>31</v>
      </c>
      <c r="P7" s="8" t="s">
        <v>34</v>
      </c>
    </row>
    <row r="8" s="8" customFormat="true" ht="22.5" hidden="false" customHeight="true" outlineLevel="0" collapsed="false">
      <c r="A8" s="20"/>
      <c r="B8" s="21"/>
      <c r="C8" s="22"/>
      <c r="D8" s="23"/>
      <c r="E8" s="23"/>
      <c r="F8" s="24"/>
      <c r="G8" s="20"/>
      <c r="H8" s="21" t="n">
        <f aca="false">1+50+48</f>
        <v>99</v>
      </c>
      <c r="I8" s="21"/>
      <c r="J8" s="21"/>
      <c r="K8" s="21"/>
      <c r="L8" s="20"/>
      <c r="M8" s="25" t="s">
        <v>35</v>
      </c>
      <c r="N8" s="26" t="inlineStr">
        <is>
          <t>2029-03-01</t>
        </is>
      </c>
      <c r="O8" s="27" t="s">
        <v>31</v>
      </c>
    </row>
    <row r="9" s="8" customFormat="true" ht="22.5" hidden="false" customHeight="true" outlineLevel="0" collapsed="false">
      <c r="A9" s="20"/>
      <c r="B9" s="21"/>
      <c r="C9" s="22"/>
      <c r="D9" s="23"/>
      <c r="E9" s="23"/>
      <c r="F9" s="24"/>
      <c r="G9" s="20"/>
      <c r="H9" s="21" t="n">
        <f aca="false">1+174</f>
        <v>175</v>
      </c>
      <c r="I9" s="21"/>
      <c r="J9" s="21"/>
      <c r="K9" s="21"/>
      <c r="L9" s="20"/>
      <c r="M9" s="25" t="s">
        <v>36</v>
      </c>
      <c r="N9" s="26" t="inlineStr">
        <is>
          <t>2029-03-01</t>
        </is>
      </c>
      <c r="O9" s="27" t="s">
        <v>31</v>
      </c>
    </row>
    <row r="10" s="8" customFormat="true" ht="22.5" hidden="false" customHeight="true" outlineLevel="0" collapsed="false">
      <c r="A10" s="21" t="n">
        <v>2</v>
      </c>
      <c r="B10" s="21" t="str">
        <f aca="false">IF(C10&lt;&gt;"",$N$3,"")</f>
        <v>20260910</v>
      </c>
      <c r="C10" s="22" t="s">
        <v>37</v>
      </c>
      <c r="D10" s="23" t="s">
        <v>38</v>
      </c>
      <c r="E10" s="23"/>
      <c r="F10" s="24" t="n">
        <v>30</v>
      </c>
      <c r="G10" s="21" t="n">
        <v>6</v>
      </c>
      <c r="H10" s="21" t="n">
        <v>29</v>
      </c>
      <c r="I10" s="21" t="n">
        <v>1</v>
      </c>
      <c r="J10" s="21"/>
      <c r="K10" s="21"/>
      <c r="L10" s="21" t="n">
        <v>0.6</v>
      </c>
      <c r="M10" s="25" t="s">
        <v>39</v>
      </c>
      <c r="N10" s="26" t="inlineStr">
        <is>
          <t>2028-12-01</t>
        </is>
      </c>
      <c r="O10" s="27" t="s">
        <v>31</v>
      </c>
      <c r="P10" s="28" t="s">
        <v>40</v>
      </c>
    </row>
    <row r="11" s="8" customFormat="true" ht="22.5" hidden="false" customHeight="true" outlineLevel="0" collapsed="false">
      <c r="A11" s="29" t="n">
        <v>3</v>
      </c>
      <c r="B11" s="21" t="str">
        <f aca="false">IF(C11&lt;&gt;"",$N$3,"")</f>
        <v>20260910</v>
      </c>
      <c r="C11" s="23" t="s">
        <v>41</v>
      </c>
      <c r="D11" s="23" t="s">
        <v>42</v>
      </c>
      <c r="E11" s="23"/>
      <c r="F11" s="24" t="n">
        <v>1728</v>
      </c>
      <c r="G11" s="21" t="n">
        <v>24</v>
      </c>
      <c r="H11" s="21" t="n">
        <v>1728</v>
      </c>
      <c r="I11" s="21"/>
      <c r="J11" s="21"/>
      <c r="K11" s="21"/>
      <c r="L11" s="21" t="n">
        <v>0.52</v>
      </c>
      <c r="M11" s="25" t="s">
        <v>43</v>
      </c>
      <c r="N11" s="26" t="inlineStr">
        <is>
          <t>2028-10-01</t>
        </is>
      </c>
      <c r="O11" s="27" t="s">
        <v>31</v>
      </c>
    </row>
    <row r="12" s="8" customFormat="true" ht="22.5" hidden="false" customHeight="true" outlineLevel="0" collapsed="false">
      <c r="A12" s="21" t="n">
        <v>4</v>
      </c>
      <c r="B12" s="21" t="str">
        <f aca="false">IF(C12&lt;&gt;"",$N$3,"")</f>
        <v>20260910</v>
      </c>
      <c r="C12" s="23" t="s">
        <v>44</v>
      </c>
      <c r="D12" s="23" t="s">
        <v>45</v>
      </c>
      <c r="E12" s="23"/>
      <c r="F12" s="24" t="n">
        <v>883</v>
      </c>
      <c r="G12" s="21" t="n">
        <v>6</v>
      </c>
      <c r="H12" s="21" t="n">
        <v>883</v>
      </c>
      <c r="I12" s="21"/>
      <c r="J12" s="21"/>
      <c r="K12" s="21"/>
      <c r="L12" s="21" t="n">
        <v>0.74</v>
      </c>
      <c r="M12" s="25" t="s">
        <v>46</v>
      </c>
      <c r="N12" s="26" t="inlineStr">
        <is>
          <t>2029-02-01</t>
        </is>
      </c>
      <c r="O12" s="24" t="s">
        <v>47</v>
      </c>
    </row>
    <row r="13" s="8" customFormat="true" ht="22.5" hidden="false" customHeight="true" outlineLevel="0" collapsed="false">
      <c r="A13" s="20" t="n">
        <v>5</v>
      </c>
      <c r="B13" s="21" t="str">
        <f aca="false">IF(C13&lt;&gt;"",$N$3,"")</f>
        <v>20260910</v>
      </c>
      <c r="C13" s="23" t="s">
        <v>48</v>
      </c>
      <c r="D13" s="23" t="s">
        <v>49</v>
      </c>
      <c r="E13" s="23"/>
      <c r="F13" s="24" t="n">
        <v>304</v>
      </c>
      <c r="G13" s="20" t="n">
        <v>35</v>
      </c>
      <c r="H13" s="21" t="n">
        <v>19</v>
      </c>
      <c r="I13" s="21" t="n">
        <v>1</v>
      </c>
      <c r="J13" s="21"/>
      <c r="K13" s="21"/>
      <c r="L13" s="20" t="n">
        <v>0.48</v>
      </c>
      <c r="M13" s="25" t="s">
        <v>50</v>
      </c>
      <c r="N13" s="26" t="inlineStr">
        <is>
          <t>2029-01-01</t>
        </is>
      </c>
      <c r="O13" s="24" t="s">
        <v>51</v>
      </c>
      <c r="P13" s="28" t="s">
        <v>40</v>
      </c>
    </row>
    <row r="14" s="8" customFormat="true" ht="22.5" hidden="false" customHeight="true" outlineLevel="0" collapsed="false">
      <c r="A14" s="20"/>
      <c r="B14" s="21"/>
      <c r="C14" s="23"/>
      <c r="D14" s="23"/>
      <c r="E14" s="23"/>
      <c r="F14" s="24"/>
      <c r="G14" s="20"/>
      <c r="H14" s="21" t="n">
        <v>26</v>
      </c>
      <c r="I14" s="21" t="n">
        <v>1</v>
      </c>
      <c r="J14" s="21"/>
      <c r="K14" s="21"/>
      <c r="L14" s="20"/>
      <c r="M14" s="25" t="s">
        <v>52</v>
      </c>
      <c r="N14" s="26" t="inlineStr">
        <is>
          <t>2029-01-01</t>
        </is>
      </c>
      <c r="O14" s="24" t="s">
        <v>51</v>
      </c>
      <c r="P14" s="28" t="s">
        <v>40</v>
      </c>
    </row>
    <row r="15" s="8" customFormat="true" ht="22.5" hidden="false" customHeight="true" outlineLevel="0" collapsed="false">
      <c r="A15" s="20"/>
      <c r="B15" s="21"/>
      <c r="C15" s="23"/>
      <c r="D15" s="23"/>
      <c r="E15" s="23"/>
      <c r="F15" s="24"/>
      <c r="G15" s="20"/>
      <c r="H15" s="21" t="n">
        <v>133</v>
      </c>
      <c r="I15" s="21" t="n">
        <v>1</v>
      </c>
      <c r="J15" s="21"/>
      <c r="K15" s="21"/>
      <c r="L15" s="20"/>
      <c r="M15" s="25" t="s">
        <v>53</v>
      </c>
      <c r="N15" s="26" t="inlineStr">
        <is>
          <t>2029-03-01</t>
        </is>
      </c>
      <c r="O15" s="24" t="s">
        <v>51</v>
      </c>
      <c r="P15" s="28" t="s">
        <v>40</v>
      </c>
    </row>
    <row r="16" s="8" customFormat="true" ht="22.5" hidden="false" customHeight="true" outlineLevel="0" collapsed="false">
      <c r="A16" s="20"/>
      <c r="B16" s="21"/>
      <c r="C16" s="23"/>
      <c r="D16" s="23"/>
      <c r="E16" s="23"/>
      <c r="F16" s="24"/>
      <c r="G16" s="20"/>
      <c r="H16" s="21" t="n">
        <v>122</v>
      </c>
      <c r="I16" s="21" t="n">
        <v>1</v>
      </c>
      <c r="J16" s="21"/>
      <c r="K16" s="21"/>
      <c r="L16" s="20"/>
      <c r="M16" s="25" t="s">
        <v>54</v>
      </c>
      <c r="N16" s="26" t="inlineStr">
        <is>
          <t>2029-03-01</t>
        </is>
      </c>
      <c r="O16" s="24" t="s">
        <v>51</v>
      </c>
      <c r="P16" s="28" t="s">
        <v>40</v>
      </c>
    </row>
    <row r="17" s="8" customFormat="true" ht="22.5" hidden="false" customHeight="true" outlineLevel="0" collapsed="false">
      <c r="A17" s="20" t="n">
        <v>6</v>
      </c>
      <c r="B17" s="21" t="str">
        <f aca="false">IF(C17&lt;&gt;"",$N$3,"")</f>
        <v>20260910</v>
      </c>
      <c r="C17" s="23" t="s">
        <v>55</v>
      </c>
      <c r="D17" s="23" t="s">
        <v>56</v>
      </c>
      <c r="E17" s="23"/>
      <c r="F17" s="24" t="n">
        <v>500</v>
      </c>
      <c r="G17" s="20" t="s">
        <v>33</v>
      </c>
      <c r="H17" s="21" t="n">
        <f aca="false">225+1</f>
        <v>226</v>
      </c>
      <c r="I17" s="21"/>
      <c r="J17" s="21"/>
      <c r="K17" s="21"/>
      <c r="L17" s="20" t="n">
        <v>0.12</v>
      </c>
      <c r="M17" s="25" t="s">
        <v>57</v>
      </c>
      <c r="N17" s="26" t="inlineStr">
        <is>
          <t>2028-07-01</t>
        </is>
      </c>
      <c r="O17" s="24" t="s">
        <v>51</v>
      </c>
    </row>
    <row r="18" s="8" customFormat="true" ht="21" hidden="false" customHeight="true" outlineLevel="0" collapsed="false">
      <c r="A18" s="20"/>
      <c r="B18" s="21"/>
      <c r="C18" s="23"/>
      <c r="D18" s="23"/>
      <c r="E18" s="23"/>
      <c r="F18" s="24"/>
      <c r="G18" s="20"/>
      <c r="H18" s="21" t="n">
        <f aca="false">273+1</f>
        <v>274</v>
      </c>
      <c r="I18" s="21"/>
      <c r="J18" s="21"/>
      <c r="K18" s="21"/>
      <c r="L18" s="20"/>
      <c r="M18" s="25" t="s">
        <v>58</v>
      </c>
      <c r="N18" s="26" t="inlineStr">
        <is>
          <t>2028-07-01</t>
        </is>
      </c>
      <c r="O18" s="24" t="s">
        <v>51</v>
      </c>
    </row>
    <row r="19" s="8" customFormat="true" ht="21" hidden="false" customHeight="true" outlineLevel="0" collapsed="false">
      <c r="A19" s="20" t="n">
        <v>7</v>
      </c>
      <c r="B19" s="21" t="str">
        <f aca="false">IF(C19&lt;&gt;"",$N$3,"")</f>
        <v>20260910</v>
      </c>
      <c r="C19" s="23" t="s">
        <v>59</v>
      </c>
      <c r="D19" s="23" t="s">
        <v>60</v>
      </c>
      <c r="E19" s="23"/>
      <c r="F19" s="24" t="n">
        <v>200</v>
      </c>
      <c r="G19" s="20" t="s">
        <v>33</v>
      </c>
      <c r="H19" s="21" t="n">
        <f aca="false">141+1</f>
        <v>142</v>
      </c>
      <c r="I19" s="21"/>
      <c r="J19" s="21"/>
      <c r="K19" s="21"/>
      <c r="L19" s="20" t="n">
        <v>0.12</v>
      </c>
      <c r="M19" s="25" t="s">
        <v>61</v>
      </c>
      <c r="N19" s="26" t="inlineStr">
        <is>
          <t>2029-02-01</t>
        </is>
      </c>
      <c r="O19" s="24" t="s">
        <v>51</v>
      </c>
    </row>
    <row r="20" s="8" customFormat="true" ht="21" hidden="false" customHeight="true" outlineLevel="0" collapsed="false">
      <c r="A20" s="20"/>
      <c r="B20" s="21"/>
      <c r="C20" s="23"/>
      <c r="D20" s="23"/>
      <c r="E20" s="23"/>
      <c r="F20" s="24"/>
      <c r="G20" s="20"/>
      <c r="H20" s="21" t="n">
        <f aca="false">57+1</f>
        <v>58</v>
      </c>
      <c r="I20" s="21"/>
      <c r="J20" s="21"/>
      <c r="K20" s="21"/>
      <c r="L20" s="20"/>
      <c r="M20" s="25" t="s">
        <v>46</v>
      </c>
      <c r="N20" s="26" t="inlineStr">
        <is>
          <t>2029-02-01</t>
        </is>
      </c>
      <c r="O20" s="24" t="s">
        <v>51</v>
      </c>
    </row>
    <row r="21" s="8" customFormat="true" ht="21" hidden="false" customHeight="true" outlineLevel="0" collapsed="false">
      <c r="A21" s="21" t="n">
        <v>8</v>
      </c>
      <c r="B21" s="21" t="str">
        <f aca="false">IF(C21&lt;&gt;"",$N$3,"")</f>
        <v>20260910</v>
      </c>
      <c r="C21" s="23" t="s">
        <v>62</v>
      </c>
      <c r="D21" s="23" t="s">
        <v>63</v>
      </c>
      <c r="E21" s="23"/>
      <c r="F21" s="24" t="n">
        <v>100</v>
      </c>
      <c r="G21" s="21" t="s">
        <v>33</v>
      </c>
      <c r="H21" s="21" t="n">
        <v>99</v>
      </c>
      <c r="I21" s="21" t="n">
        <v>1</v>
      </c>
      <c r="J21" s="21"/>
      <c r="K21" s="21"/>
      <c r="L21" s="21" t="n">
        <v>0.12</v>
      </c>
      <c r="M21" s="25" t="s">
        <v>64</v>
      </c>
      <c r="N21" s="26" t="inlineStr">
        <is>
          <t>2028-04-01</t>
        </is>
      </c>
      <c r="O21" s="24" t="s">
        <v>51</v>
      </c>
      <c r="P21" s="8" t="s">
        <v>65</v>
      </c>
    </row>
    <row r="22" s="8" customFormat="true" ht="21" hidden="false" customHeight="true" outlineLevel="0" collapsed="false">
      <c r="A22" s="21" t="n">
        <v>9</v>
      </c>
      <c r="B22" s="21" t="str">
        <f aca="false">IF(C22&lt;&gt;"",$N$3,"")</f>
        <v>20260910</v>
      </c>
      <c r="C22" s="23" t="s">
        <v>66</v>
      </c>
      <c r="D22" s="23" t="s">
        <v>67</v>
      </c>
      <c r="E22" s="23"/>
      <c r="F22" s="24" t="n">
        <v>2991</v>
      </c>
      <c r="G22" s="21" t="n">
        <v>72</v>
      </c>
      <c r="H22" s="21" t="n">
        <v>2986</v>
      </c>
      <c r="I22" s="21" t="n">
        <f aca="false">4+1</f>
        <v>5</v>
      </c>
      <c r="J22" s="21"/>
      <c r="K22" s="21"/>
      <c r="L22" s="21" t="n">
        <v>0.18</v>
      </c>
      <c r="M22" s="25" t="s">
        <v>68</v>
      </c>
      <c r="N22" s="26" t="inlineStr">
        <is>
          <t>2028-12-17</t>
        </is>
      </c>
      <c r="O22" s="24" t="s">
        <v>69</v>
      </c>
      <c r="P22" s="8" t="s">
        <v>70</v>
      </c>
    </row>
    <row r="23" s="8" customFormat="true" ht="21" hidden="false" customHeight="true" outlineLevel="0" collapsed="false">
      <c r="A23" s="20" t="n">
        <v>10</v>
      </c>
      <c r="B23" s="21" t="str">
        <f aca="false">IF(C23&lt;&gt;"",$N$3,"")</f>
        <v>20260910</v>
      </c>
      <c r="C23" s="23" t="s">
        <v>71</v>
      </c>
      <c r="D23" s="23" t="s">
        <v>72</v>
      </c>
      <c r="E23" s="23"/>
      <c r="F23" s="24" t="n">
        <v>715</v>
      </c>
      <c r="G23" s="20" t="n">
        <v>25</v>
      </c>
      <c r="H23" s="21" t="n">
        <f aca="false">1</f>
        <v>1</v>
      </c>
      <c r="I23" s="21"/>
      <c r="J23" s="21"/>
      <c r="K23" s="21"/>
      <c r="L23" s="20" t="n">
        <v>0.21</v>
      </c>
      <c r="M23" s="25" t="s">
        <v>73</v>
      </c>
      <c r="N23" s="26" t="inlineStr">
        <is>
          <t>2028-12-31</t>
        </is>
      </c>
      <c r="O23" s="24" t="s">
        <v>74</v>
      </c>
    </row>
    <row r="24" s="8" customFormat="true" ht="21" hidden="false" customHeight="true" outlineLevel="0" collapsed="false">
      <c r="A24" s="20"/>
      <c r="B24" s="21"/>
      <c r="C24" s="23"/>
      <c r="D24" s="23"/>
      <c r="E24" s="23"/>
      <c r="F24" s="24"/>
      <c r="G24" s="20"/>
      <c r="H24" s="21" t="n">
        <f aca="false">170+1</f>
        <v>171</v>
      </c>
      <c r="I24" s="21"/>
      <c r="J24" s="21"/>
      <c r="K24" s="21"/>
      <c r="L24" s="20"/>
      <c r="M24" s="25" t="s">
        <v>75</v>
      </c>
      <c r="N24" s="26" t="inlineStr">
        <is>
          <t>2028-12-03</t>
        </is>
      </c>
      <c r="O24" s="24" t="s">
        <v>74</v>
      </c>
    </row>
    <row r="25" s="8" customFormat="true" ht="21" hidden="false" customHeight="true" outlineLevel="0" collapsed="false">
      <c r="A25" s="20"/>
      <c r="B25" s="21"/>
      <c r="C25" s="23"/>
      <c r="D25" s="23"/>
      <c r="E25" s="23"/>
      <c r="F25" s="24"/>
      <c r="G25" s="20"/>
      <c r="H25" s="21" t="n">
        <f aca="false">98</f>
        <v>98</v>
      </c>
      <c r="I25" s="21" t="n">
        <v>2</v>
      </c>
      <c r="J25" s="21"/>
      <c r="K25" s="21"/>
      <c r="L25" s="20"/>
      <c r="M25" s="25" t="s">
        <v>76</v>
      </c>
      <c r="N25" s="26" t="inlineStr">
        <is>
          <t>2028-12-31</t>
        </is>
      </c>
      <c r="O25" s="24" t="s">
        <v>74</v>
      </c>
      <c r="P25" s="8" t="s">
        <v>77</v>
      </c>
    </row>
    <row r="26" s="8" customFormat="true" ht="21" hidden="false" customHeight="true" outlineLevel="0" collapsed="false">
      <c r="A26" s="20"/>
      <c r="B26" s="21"/>
      <c r="C26" s="23"/>
      <c r="D26" s="23"/>
      <c r="E26" s="23"/>
      <c r="F26" s="24"/>
      <c r="G26" s="20"/>
      <c r="H26" s="21" t="n">
        <f aca="false">16</f>
        <v>16</v>
      </c>
      <c r="I26" s="21" t="n">
        <v>1</v>
      </c>
      <c r="J26" s="21"/>
      <c r="K26" s="21"/>
      <c r="L26" s="20"/>
      <c r="M26" s="25" t="s">
        <v>78</v>
      </c>
      <c r="N26" s="26" t="inlineStr">
        <is>
          <t>2028-11-12</t>
        </is>
      </c>
      <c r="O26" s="24" t="s">
        <v>74</v>
      </c>
      <c r="P26" s="8" t="s">
        <v>65</v>
      </c>
    </row>
    <row r="27" s="8" customFormat="true" ht="21" hidden="false" customHeight="true" outlineLevel="0" collapsed="false">
      <c r="A27" s="20"/>
      <c r="B27" s="21"/>
      <c r="C27" s="23"/>
      <c r="D27" s="23"/>
      <c r="E27" s="23"/>
      <c r="F27" s="24"/>
      <c r="G27" s="20"/>
      <c r="H27" s="21" t="n">
        <f aca="false">425+1</f>
        <v>426</v>
      </c>
      <c r="I27" s="21"/>
      <c r="J27" s="21"/>
      <c r="K27" s="21"/>
      <c r="L27" s="20"/>
      <c r="M27" s="25" t="s">
        <v>79</v>
      </c>
      <c r="N27" s="26" t="inlineStr">
        <is>
          <t>2029-02-05</t>
        </is>
      </c>
      <c r="O27" s="24" t="s">
        <v>74</v>
      </c>
    </row>
    <row r="28" s="8" customFormat="true" ht="21" hidden="false" customHeight="true" outlineLevel="0" collapsed="false">
      <c r="A28" s="20" t="n">
        <v>11</v>
      </c>
      <c r="B28" s="21" t="str">
        <f aca="false">IF(C28&lt;&gt;"",$N$3,"")</f>
        <v>20260910</v>
      </c>
      <c r="C28" s="23" t="s">
        <v>80</v>
      </c>
      <c r="D28" s="23" t="s">
        <v>81</v>
      </c>
      <c r="E28" s="23"/>
      <c r="F28" s="24" t="n">
        <v>175</v>
      </c>
      <c r="G28" s="20" t="n">
        <v>35</v>
      </c>
      <c r="H28" s="21" t="n">
        <f aca="false">156+1</f>
        <v>157</v>
      </c>
      <c r="I28" s="21"/>
      <c r="J28" s="21"/>
      <c r="K28" s="21"/>
      <c r="L28" s="20" t="n">
        <v>0.14</v>
      </c>
      <c r="M28" s="25" t="s">
        <v>82</v>
      </c>
      <c r="N28" s="26" t="inlineStr">
        <is>
          <t>2028-11-01</t>
        </is>
      </c>
      <c r="O28" s="24" t="s">
        <v>83</v>
      </c>
    </row>
    <row r="29" s="8" customFormat="true" ht="21" hidden="false" customHeight="true" outlineLevel="0" collapsed="false">
      <c r="A29" s="20"/>
      <c r="B29" s="21"/>
      <c r="C29" s="23"/>
      <c r="D29" s="23"/>
      <c r="E29" s="23"/>
      <c r="F29" s="24"/>
      <c r="G29" s="20"/>
      <c r="H29" s="21" t="n">
        <f aca="false">17+1</f>
        <v>18</v>
      </c>
      <c r="I29" s="21"/>
      <c r="J29" s="21"/>
      <c r="K29" s="21"/>
      <c r="L29" s="20"/>
      <c r="M29" s="25" t="s">
        <v>84</v>
      </c>
      <c r="N29" s="26" t="inlineStr">
        <is>
          <t>2028-11-01</t>
        </is>
      </c>
      <c r="O29" s="24" t="s">
        <v>83</v>
      </c>
    </row>
    <row r="30" s="8" customFormat="true" ht="21" hidden="false" customHeight="true" outlineLevel="0" collapsed="false">
      <c r="A30" s="21" t="n">
        <v>12</v>
      </c>
      <c r="B30" s="21" t="str">
        <f aca="false">IF(C30&lt;&gt;"",$N$3,"")</f>
        <v>20260910</v>
      </c>
      <c r="C30" s="23" t="s">
        <v>85</v>
      </c>
      <c r="D30" s="23" t="s">
        <v>86</v>
      </c>
      <c r="E30" s="23"/>
      <c r="F30" s="24" t="n">
        <v>100</v>
      </c>
      <c r="G30" s="21" t="s">
        <v>33</v>
      </c>
      <c r="H30" s="21" t="n">
        <v>99</v>
      </c>
      <c r="I30" s="21" t="n">
        <v>1</v>
      </c>
      <c r="J30" s="21"/>
      <c r="K30" s="21"/>
      <c r="L30" s="21" t="n">
        <v>0.22</v>
      </c>
      <c r="M30" s="25" t="s">
        <v>87</v>
      </c>
      <c r="N30" s="26" t="inlineStr">
        <is>
          <t>2028-06-18</t>
        </is>
      </c>
      <c r="O30" s="24" t="s">
        <v>83</v>
      </c>
      <c r="P30" s="8" t="s">
        <v>88</v>
      </c>
    </row>
    <row r="31" s="8" customFormat="true" ht="21" hidden="false" customHeight="true" outlineLevel="0" collapsed="false">
      <c r="A31" s="21" t="n">
        <v>13</v>
      </c>
      <c r="B31" s="21" t="str">
        <f aca="false">IF(C31&lt;&gt;"",$N$3,"")</f>
        <v>20260910</v>
      </c>
      <c r="C31" s="23" t="s">
        <v>89</v>
      </c>
      <c r="D31" s="23" t="s">
        <v>90</v>
      </c>
      <c r="E31" s="23"/>
      <c r="F31" s="24" t="n">
        <v>100</v>
      </c>
      <c r="G31" s="21" t="n">
        <v>47</v>
      </c>
      <c r="H31" s="21" t="n">
        <v>100</v>
      </c>
      <c r="I31" s="21"/>
      <c r="J31" s="21"/>
      <c r="K31" s="21"/>
      <c r="L31" s="21" t="n">
        <v>0.3</v>
      </c>
      <c r="M31" s="25" t="s">
        <v>91</v>
      </c>
      <c r="N31" s="26" t="inlineStr">
        <is>
          <t>2029-01-15</t>
        </is>
      </c>
      <c r="O31" s="24" t="s">
        <v>83</v>
      </c>
    </row>
    <row r="32" s="8" customFormat="true" ht="21" hidden="false" customHeight="true" outlineLevel="0" collapsed="false">
      <c r="A32" s="20" t="n">
        <v>14</v>
      </c>
      <c r="B32" s="21" t="str">
        <f aca="false">IF(C32&lt;&gt;"",$N$3,"")</f>
        <v>20260910</v>
      </c>
      <c r="C32" s="23" t="s">
        <v>92</v>
      </c>
      <c r="D32" s="23" t="s">
        <v>93</v>
      </c>
      <c r="E32" s="23"/>
      <c r="F32" s="24" t="n">
        <v>180</v>
      </c>
      <c r="G32" s="20" t="n">
        <v>56</v>
      </c>
      <c r="H32" s="21" t="n">
        <v>108</v>
      </c>
      <c r="I32" s="21"/>
      <c r="J32" s="21"/>
      <c r="K32" s="21"/>
      <c r="L32" s="20" t="n">
        <v>0.15</v>
      </c>
      <c r="M32" s="25" t="s">
        <v>94</v>
      </c>
      <c r="N32" s="26" t="inlineStr">
        <is>
          <t>2029-04-30</t>
        </is>
      </c>
      <c r="O32" s="24" t="s">
        <v>95</v>
      </c>
    </row>
    <row r="33" s="8" customFormat="true" ht="21" hidden="false" customHeight="true" outlineLevel="0" collapsed="false">
      <c r="A33" s="20"/>
      <c r="B33" s="21"/>
      <c r="C33" s="23"/>
      <c r="D33" s="23"/>
      <c r="E33" s="23"/>
      <c r="F33" s="24"/>
      <c r="G33" s="20"/>
      <c r="H33" s="21" t="n">
        <v>72</v>
      </c>
      <c r="I33" s="21"/>
      <c r="J33" s="21"/>
      <c r="K33" s="21"/>
      <c r="L33" s="20"/>
      <c r="M33" s="25" t="s">
        <v>96</v>
      </c>
      <c r="N33" s="26" t="inlineStr">
        <is>
          <t>2029-01-31</t>
        </is>
      </c>
      <c r="O33" s="24" t="s">
        <v>95</v>
      </c>
    </row>
    <row r="34" s="8" customFormat="true" ht="21" hidden="false" customHeight="true" outlineLevel="0" collapsed="false">
      <c r="A34" s="21" t="n">
        <v>15</v>
      </c>
      <c r="B34" s="21" t="str">
        <f aca="false">IF(C34&lt;&gt;"",$N$3,"")</f>
        <v>20260910</v>
      </c>
      <c r="C34" s="23" t="s">
        <v>97</v>
      </c>
      <c r="D34" s="23" t="s">
        <v>98</v>
      </c>
      <c r="E34" s="23"/>
      <c r="F34" s="24" t="n">
        <v>288</v>
      </c>
      <c r="G34" s="21" t="n">
        <v>24</v>
      </c>
      <c r="H34" s="21" t="n">
        <v>288</v>
      </c>
      <c r="I34" s="21"/>
      <c r="J34" s="21"/>
      <c r="K34" s="21"/>
      <c r="L34" s="21" t="n">
        <v>0.27</v>
      </c>
      <c r="M34" s="25" t="s">
        <v>99</v>
      </c>
      <c r="N34" s="26" t="inlineStr">
        <is>
          <t>2029-03-31</t>
        </is>
      </c>
      <c r="O34" s="24" t="s">
        <v>95</v>
      </c>
    </row>
    <row r="35" s="8" customFormat="true" ht="21" hidden="false" customHeight="true" outlineLevel="0" collapsed="false">
      <c r="A35" s="20" t="n">
        <v>16</v>
      </c>
      <c r="B35" s="21" t="str">
        <f aca="false">IF(C35&lt;&gt;"",$N$3,"")</f>
        <v>20260910</v>
      </c>
      <c r="C35" s="23" t="s">
        <v>100</v>
      </c>
      <c r="D35" s="23" t="s">
        <v>101</v>
      </c>
      <c r="E35" s="23"/>
      <c r="F35" s="24" t="n">
        <v>300</v>
      </c>
      <c r="G35" s="20" t="n">
        <v>36</v>
      </c>
      <c r="H35" s="21" t="n">
        <v>287</v>
      </c>
      <c r="I35" s="21" t="n">
        <v>1</v>
      </c>
      <c r="J35" s="21"/>
      <c r="K35" s="21"/>
      <c r="L35" s="20" t="n">
        <v>0.13</v>
      </c>
      <c r="M35" s="25" t="s">
        <v>102</v>
      </c>
      <c r="N35" s="26"/>
      <c r="O35" s="24" t="s">
        <v>95</v>
      </c>
      <c r="P35" s="28" t="s">
        <v>40</v>
      </c>
    </row>
    <row r="36" s="8" customFormat="true" ht="21" hidden="false" customHeight="true" outlineLevel="0" collapsed="false">
      <c r="A36" s="20"/>
      <c r="B36" s="21"/>
      <c r="C36" s="23"/>
      <c r="D36" s="23"/>
      <c r="E36" s="23"/>
      <c r="F36" s="24"/>
      <c r="G36" s="20"/>
      <c r="H36" s="21" t="n">
        <v>11</v>
      </c>
      <c r="I36" s="21" t="n">
        <v>1</v>
      </c>
      <c r="J36" s="21"/>
      <c r="K36" s="21"/>
      <c r="L36" s="20"/>
      <c r="M36" s="25" t="s">
        <v>103</v>
      </c>
      <c r="N36" s="26"/>
      <c r="O36" s="24" t="s">
        <v>95</v>
      </c>
      <c r="P36" s="28" t="s">
        <v>40</v>
      </c>
    </row>
    <row r="37" s="8" customFormat="true" ht="21" hidden="false" customHeight="true" outlineLevel="0" collapsed="false">
      <c r="A37" s="20" t="n">
        <v>17</v>
      </c>
      <c r="B37" s="21" t="str">
        <f aca="false">IF(C37&lt;&gt;"",$N$3,"")</f>
        <v>20260910</v>
      </c>
      <c r="C37" s="23" t="s">
        <v>104</v>
      </c>
      <c r="D37" s="23" t="s">
        <v>105</v>
      </c>
      <c r="E37" s="23"/>
      <c r="F37" s="24" t="n">
        <v>50</v>
      </c>
      <c r="G37" s="20" t="s">
        <v>33</v>
      </c>
      <c r="H37" s="21" t="n">
        <v>11</v>
      </c>
      <c r="I37" s="21"/>
      <c r="J37" s="21"/>
      <c r="K37" s="21"/>
      <c r="L37" s="20" t="s">
        <v>33</v>
      </c>
      <c r="M37" s="25" t="s">
        <v>106</v>
      </c>
      <c r="N37" s="26" t="inlineStr">
        <is>
          <t>2029-05-14</t>
        </is>
      </c>
      <c r="O37" s="24" t="s">
        <v>95</v>
      </c>
    </row>
    <row r="38" s="8" customFormat="true" ht="21" hidden="false" customHeight="true" outlineLevel="0" collapsed="false">
      <c r="A38" s="20"/>
      <c r="B38" s="21"/>
      <c r="C38" s="23"/>
      <c r="D38" s="23"/>
      <c r="E38" s="23"/>
      <c r="F38" s="24"/>
      <c r="G38" s="20"/>
      <c r="H38" s="21" t="n">
        <v>39</v>
      </c>
      <c r="I38" s="21"/>
      <c r="J38" s="21"/>
      <c r="K38" s="21"/>
      <c r="L38" s="20"/>
      <c r="M38" s="25" t="s">
        <v>107</v>
      </c>
      <c r="N38" s="26" t="inlineStr">
        <is>
          <t>2029-05-14</t>
        </is>
      </c>
      <c r="O38" s="24" t="s">
        <v>95</v>
      </c>
    </row>
    <row r="39" s="8" customFormat="true" ht="21" hidden="false" customHeight="true" outlineLevel="0" collapsed="false">
      <c r="A39" s="21" t="n">
        <v>18</v>
      </c>
      <c r="B39" s="21" t="str">
        <f aca="false">IF(C39&lt;&gt;"",$N$3,"")</f>
        <v>20260910</v>
      </c>
      <c r="C39" s="23" t="s">
        <v>108</v>
      </c>
      <c r="D39" s="23" t="s">
        <v>109</v>
      </c>
      <c r="E39" s="23"/>
      <c r="F39" s="24" t="n">
        <v>197</v>
      </c>
      <c r="G39" s="21" t="n">
        <v>100</v>
      </c>
      <c r="H39" s="21" t="n">
        <v>197</v>
      </c>
      <c r="I39" s="21"/>
      <c r="J39" s="21"/>
      <c r="K39" s="21"/>
      <c r="L39" s="21" t="n">
        <v>0.14</v>
      </c>
      <c r="M39" s="25" t="s">
        <v>110</v>
      </c>
      <c r="N39" s="26"/>
      <c r="O39" s="24" t="s">
        <v>95</v>
      </c>
    </row>
    <row r="40" s="8" customFormat="true" ht="21" hidden="false" customHeight="true" outlineLevel="0" collapsed="false">
      <c r="A40" s="20" t="n">
        <v>19</v>
      </c>
      <c r="B40" s="21" t="str">
        <f aca="false">IF(C40&lt;&gt;"",$N$3,"")</f>
        <v>20260910</v>
      </c>
      <c r="C40" s="23" t="s">
        <v>111</v>
      </c>
      <c r="D40" s="23" t="s">
        <v>112</v>
      </c>
      <c r="E40" s="23"/>
      <c r="F40" s="24" t="n">
        <v>551</v>
      </c>
      <c r="G40" s="20" t="n">
        <v>42</v>
      </c>
      <c r="H40" s="21" t="n">
        <f aca="false">33+1</f>
        <v>34</v>
      </c>
      <c r="I40" s="21"/>
      <c r="J40" s="21"/>
      <c r="K40" s="21"/>
      <c r="L40" s="29" t="n">
        <v>0.12</v>
      </c>
      <c r="M40" s="25" t="s">
        <v>113</v>
      </c>
      <c r="N40" s="26" t="inlineStr">
        <is>
          <t>2029-02-26</t>
        </is>
      </c>
      <c r="O40" s="24" t="s">
        <v>95</v>
      </c>
    </row>
    <row r="41" s="8" customFormat="true" ht="21" hidden="false" customHeight="true" outlineLevel="0" collapsed="false">
      <c r="A41" s="20"/>
      <c r="B41" s="21"/>
      <c r="C41" s="23"/>
      <c r="D41" s="23"/>
      <c r="E41" s="23"/>
      <c r="F41" s="24"/>
      <c r="G41" s="20"/>
      <c r="H41" s="21" t="n">
        <f aca="false">1+505</f>
        <v>506</v>
      </c>
      <c r="I41" s="21"/>
      <c r="J41" s="21"/>
      <c r="K41" s="21"/>
      <c r="L41" s="29"/>
      <c r="M41" s="25" t="s">
        <v>114</v>
      </c>
      <c r="N41" s="26" t="inlineStr">
        <is>
          <t>2028-12-10</t>
        </is>
      </c>
      <c r="O41" s="24" t="s">
        <v>95</v>
      </c>
    </row>
    <row r="42" s="8" customFormat="true" ht="21" hidden="false" customHeight="true" outlineLevel="0" collapsed="false">
      <c r="A42" s="20"/>
      <c r="B42" s="21"/>
      <c r="C42" s="23"/>
      <c r="D42" s="23"/>
      <c r="E42" s="23"/>
      <c r="F42" s="24"/>
      <c r="G42" s="20"/>
      <c r="H42" s="21" t="n">
        <f aca="false">1+4</f>
        <v>5</v>
      </c>
      <c r="I42" s="21"/>
      <c r="J42" s="21"/>
      <c r="K42" s="21"/>
      <c r="L42" s="29"/>
      <c r="M42" s="25" t="s">
        <v>115</v>
      </c>
      <c r="N42" s="26" t="inlineStr">
        <is>
          <t>2028-10-08</t>
        </is>
      </c>
      <c r="O42" s="24" t="s">
        <v>95</v>
      </c>
    </row>
    <row r="43" s="8" customFormat="true" ht="21" hidden="false" customHeight="true" outlineLevel="0" collapsed="false">
      <c r="A43" s="20"/>
      <c r="B43" s="21"/>
      <c r="C43" s="23"/>
      <c r="D43" s="23"/>
      <c r="E43" s="23"/>
      <c r="F43" s="24"/>
      <c r="G43" s="20"/>
      <c r="H43" s="21" t="n">
        <f aca="false">1+1</f>
        <v>2</v>
      </c>
      <c r="I43" s="21"/>
      <c r="J43" s="21"/>
      <c r="K43" s="21"/>
      <c r="L43" s="29"/>
      <c r="M43" s="25" t="s">
        <v>116</v>
      </c>
      <c r="N43" s="26" t="inlineStr">
        <is>
          <t>2028-04-02</t>
        </is>
      </c>
      <c r="O43" s="24" t="s">
        <v>95</v>
      </c>
    </row>
    <row r="44" s="8" customFormat="true" ht="21" hidden="false" customHeight="true" outlineLevel="0" collapsed="false">
      <c r="A44" s="20"/>
      <c r="B44" s="21"/>
      <c r="C44" s="23"/>
      <c r="D44" s="23"/>
      <c r="E44" s="23"/>
      <c r="F44" s="24"/>
      <c r="G44" s="20"/>
      <c r="H44" s="21" t="n">
        <f aca="false">1</f>
        <v>1</v>
      </c>
      <c r="I44" s="21"/>
      <c r="J44" s="21"/>
      <c r="K44" s="21"/>
      <c r="L44" s="29"/>
      <c r="M44" s="25" t="s">
        <v>117</v>
      </c>
      <c r="N44" s="26" t="inlineStr">
        <is>
          <t>2028-12-03</t>
        </is>
      </c>
      <c r="O44" s="24" t="s">
        <v>95</v>
      </c>
    </row>
    <row r="45" s="8" customFormat="true" ht="21" hidden="false" customHeight="true" outlineLevel="0" collapsed="false">
      <c r="A45" s="20"/>
      <c r="B45" s="21"/>
      <c r="C45" s="23"/>
      <c r="D45" s="23"/>
      <c r="E45" s="23"/>
      <c r="F45" s="24"/>
      <c r="G45" s="20"/>
      <c r="H45" s="21" t="n">
        <f aca="false">1+2</f>
        <v>3</v>
      </c>
      <c r="I45" s="21"/>
      <c r="J45" s="21"/>
      <c r="K45" s="21"/>
      <c r="L45" s="29"/>
      <c r="M45" s="25" t="s">
        <v>118</v>
      </c>
      <c r="N45" s="26" t="inlineStr">
        <is>
          <t>2028-07-30</t>
        </is>
      </c>
      <c r="O45" s="24" t="s">
        <v>95</v>
      </c>
    </row>
    <row r="46" s="8" customFormat="true" ht="21" hidden="false" customHeight="true" outlineLevel="0" collapsed="false">
      <c r="A46" s="20" t="n">
        <v>20</v>
      </c>
      <c r="B46" s="21" t="str">
        <f aca="false">IF(C46&lt;&gt;"",$N$3,"")</f>
        <v>20260910</v>
      </c>
      <c r="C46" s="23" t="s">
        <v>119</v>
      </c>
      <c r="D46" s="23" t="s">
        <v>120</v>
      </c>
      <c r="E46" s="23"/>
      <c r="F46" s="24" t="n">
        <v>645</v>
      </c>
      <c r="G46" s="20" t="n">
        <v>42</v>
      </c>
      <c r="H46" s="21" t="n">
        <f aca="false">1+503</f>
        <v>504</v>
      </c>
      <c r="I46" s="21"/>
      <c r="J46" s="21"/>
      <c r="K46" s="21"/>
      <c r="L46" s="29" t="n">
        <v>0.12</v>
      </c>
      <c r="M46" s="25" t="s">
        <v>121</v>
      </c>
      <c r="N46" s="26" t="inlineStr">
        <is>
          <t>2029-02-26</t>
        </is>
      </c>
      <c r="O46" s="24" t="s">
        <v>95</v>
      </c>
    </row>
    <row r="47" s="8" customFormat="true" ht="21" hidden="false" customHeight="true" outlineLevel="0" collapsed="false">
      <c r="A47" s="20"/>
      <c r="B47" s="21"/>
      <c r="C47" s="23"/>
      <c r="D47" s="23"/>
      <c r="E47" s="23"/>
      <c r="F47" s="24"/>
      <c r="G47" s="20"/>
      <c r="H47" s="21" t="n">
        <f aca="false">1+9</f>
        <v>10</v>
      </c>
      <c r="I47" s="21"/>
      <c r="J47" s="21"/>
      <c r="K47" s="21"/>
      <c r="L47" s="29"/>
      <c r="M47" s="25" t="s">
        <v>122</v>
      </c>
      <c r="N47" s="26" t="inlineStr">
        <is>
          <t>2028-06-04</t>
        </is>
      </c>
      <c r="O47" s="24" t="s">
        <v>95</v>
      </c>
    </row>
    <row r="48" s="8" customFormat="true" ht="21" hidden="false" customHeight="true" outlineLevel="0" collapsed="false">
      <c r="A48" s="20"/>
      <c r="B48" s="21"/>
      <c r="C48" s="23"/>
      <c r="D48" s="23"/>
      <c r="E48" s="23"/>
      <c r="F48" s="24"/>
      <c r="G48" s="20"/>
      <c r="H48" s="21" t="n">
        <f aca="false">130+1</f>
        <v>131</v>
      </c>
      <c r="I48" s="21"/>
      <c r="J48" s="21"/>
      <c r="K48" s="21"/>
      <c r="L48" s="29"/>
      <c r="M48" s="25" t="s">
        <v>123</v>
      </c>
      <c r="N48" s="26" t="inlineStr">
        <is>
          <t>2028-12-03</t>
        </is>
      </c>
      <c r="O48" s="24" t="s">
        <v>95</v>
      </c>
    </row>
    <row r="49" s="8" customFormat="true" ht="21" hidden="false" customHeight="true" outlineLevel="0" collapsed="false">
      <c r="A49" s="20" t="n">
        <v>21</v>
      </c>
      <c r="B49" s="21" t="str">
        <f aca="false">IF(C49&lt;&gt;"",$N$3,"")</f>
        <v>20260910</v>
      </c>
      <c r="C49" s="23" t="s">
        <v>124</v>
      </c>
      <c r="D49" s="30" t="s">
        <v>125</v>
      </c>
      <c r="E49" s="23"/>
      <c r="F49" s="24" t="n">
        <v>500</v>
      </c>
      <c r="G49" s="20" t="n">
        <v>50</v>
      </c>
      <c r="H49" s="21" t="n">
        <f aca="false">49+1+50</f>
        <v>100</v>
      </c>
      <c r="I49" s="21"/>
      <c r="J49" s="21"/>
      <c r="K49" s="21"/>
      <c r="L49" s="29" t="s">
        <v>33</v>
      </c>
      <c r="M49" s="25" t="s">
        <v>126</v>
      </c>
      <c r="N49" s="26" t="inlineStr">
        <is>
          <t>2029-02-02</t>
        </is>
      </c>
      <c r="O49" s="24" t="s">
        <v>127</v>
      </c>
    </row>
    <row r="50" s="8" customFormat="true" ht="21" hidden="false" customHeight="true" outlineLevel="0" collapsed="false">
      <c r="A50" s="20"/>
      <c r="B50" s="21"/>
      <c r="C50" s="23"/>
      <c r="D50" s="30"/>
      <c r="E50" s="23"/>
      <c r="F50" s="24"/>
      <c r="G50" s="20"/>
      <c r="H50" s="21" t="n">
        <f aca="false">49+1</f>
        <v>50</v>
      </c>
      <c r="I50" s="21"/>
      <c r="J50" s="21"/>
      <c r="K50" s="21"/>
      <c r="L50" s="29"/>
      <c r="M50" s="25" t="s">
        <v>128</v>
      </c>
      <c r="N50" s="26" t="inlineStr">
        <is>
          <t>2029-03-26</t>
        </is>
      </c>
      <c r="O50" s="24" t="s">
        <v>127</v>
      </c>
    </row>
    <row r="51" s="8" customFormat="true" ht="21" hidden="false" customHeight="true" outlineLevel="0" collapsed="false">
      <c r="A51" s="20"/>
      <c r="B51" s="21"/>
      <c r="C51" s="23"/>
      <c r="D51" s="30"/>
      <c r="E51" s="23"/>
      <c r="F51" s="24"/>
      <c r="G51" s="20"/>
      <c r="H51" s="21" t="n">
        <f aca="false">49+1</f>
        <v>50</v>
      </c>
      <c r="I51" s="21"/>
      <c r="J51" s="21"/>
      <c r="K51" s="21"/>
      <c r="L51" s="29"/>
      <c r="M51" s="25" t="s">
        <v>129</v>
      </c>
      <c r="N51" s="26" t="inlineStr">
        <is>
          <t>2028-12-24</t>
        </is>
      </c>
      <c r="O51" s="24" t="s">
        <v>127</v>
      </c>
    </row>
    <row r="52" s="8" customFormat="true" ht="21" hidden="false" customHeight="true" outlineLevel="0" collapsed="false">
      <c r="A52" s="20"/>
      <c r="B52" s="21"/>
      <c r="C52" s="23"/>
      <c r="D52" s="30"/>
      <c r="E52" s="23"/>
      <c r="F52" s="24"/>
      <c r="G52" s="20"/>
      <c r="H52" s="21" t="n">
        <f aca="false">299+1</f>
        <v>300</v>
      </c>
      <c r="I52" s="21"/>
      <c r="J52" s="21"/>
      <c r="K52" s="21"/>
      <c r="L52" s="29"/>
      <c r="M52" s="25" t="s">
        <v>130</v>
      </c>
      <c r="N52" s="26" t="inlineStr">
        <is>
          <t>2029-03-30</t>
        </is>
      </c>
      <c r="O52" s="24" t="s">
        <v>127</v>
      </c>
    </row>
    <row r="53" s="8" customFormat="true" ht="21" hidden="false" customHeight="true" outlineLevel="0" collapsed="false">
      <c r="A53" s="21" t="n">
        <v>22</v>
      </c>
      <c r="B53" s="21" t="str">
        <f aca="false">IF(C53&lt;&gt;"",$N$3,"")</f>
        <v>20260910</v>
      </c>
      <c r="C53" s="23" t="s">
        <v>131</v>
      </c>
      <c r="D53" s="30" t="s">
        <v>132</v>
      </c>
      <c r="E53" s="23"/>
      <c r="F53" s="24" t="n">
        <v>500</v>
      </c>
      <c r="G53" s="21" t="n">
        <v>50</v>
      </c>
      <c r="H53" s="21" t="n">
        <v>500</v>
      </c>
      <c r="I53" s="21"/>
      <c r="J53" s="21"/>
      <c r="K53" s="21"/>
      <c r="L53" s="29" t="n">
        <v>0.06</v>
      </c>
      <c r="M53" s="25" t="s">
        <v>133</v>
      </c>
      <c r="N53" s="26" t="inlineStr">
        <is>
          <t>2029-02-19</t>
        </is>
      </c>
      <c r="O53" s="24" t="s">
        <v>127</v>
      </c>
    </row>
    <row r="54" s="8" customFormat="true" ht="21" hidden="false" customHeight="true" outlineLevel="0" collapsed="false">
      <c r="A54" s="20" t="n">
        <v>23</v>
      </c>
      <c r="B54" s="21" t="str">
        <f aca="false">IF(C54&lt;&gt;"",$N$3,"")</f>
        <v>20260910</v>
      </c>
      <c r="C54" s="23" t="s">
        <v>134</v>
      </c>
      <c r="D54" s="23" t="s">
        <v>135</v>
      </c>
      <c r="E54" s="23"/>
      <c r="F54" s="24" t="n">
        <v>1500</v>
      </c>
      <c r="G54" s="20" t="s">
        <v>33</v>
      </c>
      <c r="H54" s="21" t="n">
        <f aca="false">69+38</f>
        <v>107</v>
      </c>
      <c r="I54" s="21" t="n">
        <v>2</v>
      </c>
      <c r="J54" s="21"/>
      <c r="K54" s="21"/>
      <c r="L54" s="29" t="n">
        <v>0.35</v>
      </c>
      <c r="M54" s="25" t="s">
        <v>136</v>
      </c>
      <c r="N54" s="26" t="inlineStr">
        <is>
          <t>2028-07-01</t>
        </is>
      </c>
      <c r="O54" s="24" t="s">
        <v>137</v>
      </c>
      <c r="P54" s="8" t="s">
        <v>138</v>
      </c>
    </row>
    <row r="55" s="8" customFormat="true" ht="21" hidden="false" customHeight="true" outlineLevel="0" collapsed="false">
      <c r="A55" s="20"/>
      <c r="B55" s="21"/>
      <c r="C55" s="23"/>
      <c r="D55" s="23"/>
      <c r="E55" s="23"/>
      <c r="F55" s="24"/>
      <c r="G55" s="20"/>
      <c r="H55" s="21" t="n">
        <f aca="false">1+334+276</f>
        <v>611</v>
      </c>
      <c r="I55" s="21"/>
      <c r="J55" s="21"/>
      <c r="K55" s="21"/>
      <c r="L55" s="29"/>
      <c r="M55" s="25" t="s">
        <v>139</v>
      </c>
      <c r="N55" s="26" t="inlineStr">
        <is>
          <t>2028-06-01</t>
        </is>
      </c>
      <c r="O55" s="24" t="s">
        <v>137</v>
      </c>
    </row>
    <row r="56" s="8" customFormat="true" ht="35" hidden="false" customHeight="true" outlineLevel="0" collapsed="false">
      <c r="A56" s="20"/>
      <c r="B56" s="21"/>
      <c r="C56" s="23"/>
      <c r="D56" s="23"/>
      <c r="E56" s="23"/>
      <c r="F56" s="24"/>
      <c r="G56" s="20"/>
      <c r="H56" s="21" t="n">
        <f aca="false">83+210</f>
        <v>293</v>
      </c>
      <c r="I56" s="21" t="n">
        <f aca="false">4+1+1</f>
        <v>6</v>
      </c>
      <c r="J56" s="21"/>
      <c r="K56" s="21"/>
      <c r="L56" s="29"/>
      <c r="M56" s="25" t="s">
        <v>140</v>
      </c>
      <c r="N56" s="26" t="inlineStr">
        <is>
          <t>2028-10-01</t>
        </is>
      </c>
      <c r="O56" s="24" t="s">
        <v>137</v>
      </c>
      <c r="P56" s="8" t="s">
        <v>141</v>
      </c>
    </row>
    <row r="57" s="8" customFormat="true" ht="21" hidden="false" customHeight="true" outlineLevel="0" collapsed="false">
      <c r="A57" s="20"/>
      <c r="B57" s="21"/>
      <c r="C57" s="23"/>
      <c r="D57" s="23"/>
      <c r="E57" s="23"/>
      <c r="F57" s="24"/>
      <c r="G57" s="20"/>
      <c r="H57" s="21" t="n">
        <f aca="false">59+103+1</f>
        <v>163</v>
      </c>
      <c r="I57" s="21" t="n">
        <v>1</v>
      </c>
      <c r="J57" s="21"/>
      <c r="K57" s="21"/>
      <c r="L57" s="29"/>
      <c r="M57" s="25" t="s">
        <v>142</v>
      </c>
      <c r="N57" s="26" t="inlineStr">
        <is>
          <t>2028-08-01</t>
        </is>
      </c>
      <c r="O57" s="24" t="s">
        <v>137</v>
      </c>
      <c r="P57" s="8" t="s">
        <v>65</v>
      </c>
    </row>
    <row r="58" s="8" customFormat="true" ht="21" hidden="false" customHeight="true" outlineLevel="0" collapsed="false">
      <c r="A58" s="20"/>
      <c r="B58" s="21"/>
      <c r="C58" s="23"/>
      <c r="D58" s="23"/>
      <c r="E58" s="23"/>
      <c r="F58" s="24"/>
      <c r="G58" s="20"/>
      <c r="H58" s="21" t="n">
        <f aca="false">182+1</f>
        <v>183</v>
      </c>
      <c r="I58" s="21"/>
      <c r="J58" s="21"/>
      <c r="K58" s="21"/>
      <c r="L58" s="29"/>
      <c r="M58" s="25" t="s">
        <v>143</v>
      </c>
      <c r="N58" s="26" t="inlineStr">
        <is>
          <t>2028-07-01</t>
        </is>
      </c>
      <c r="O58" s="24" t="s">
        <v>137</v>
      </c>
    </row>
    <row r="59" s="8" customFormat="true" ht="21" hidden="false" customHeight="true" outlineLevel="0" collapsed="false">
      <c r="A59" s="20"/>
      <c r="B59" s="21"/>
      <c r="C59" s="23"/>
      <c r="D59" s="23"/>
      <c r="E59" s="23"/>
      <c r="F59" s="24"/>
      <c r="G59" s="20"/>
      <c r="H59" s="21" t="n">
        <f aca="false">54</f>
        <v>54</v>
      </c>
      <c r="I59" s="21" t="n">
        <v>80</v>
      </c>
      <c r="J59" s="21"/>
      <c r="K59" s="21"/>
      <c r="L59" s="29"/>
      <c r="M59" s="25" t="s">
        <v>144</v>
      </c>
      <c r="N59" s="26" t="inlineStr">
        <is>
          <t>2028-10-01</t>
        </is>
      </c>
      <c r="O59" s="24" t="s">
        <v>137</v>
      </c>
      <c r="P59" s="8" t="s">
        <v>145</v>
      </c>
    </row>
    <row r="60" s="8" customFormat="true" ht="21" hidden="false" customHeight="true" outlineLevel="0" collapsed="false">
      <c r="A60" s="20" t="n">
        <v>24</v>
      </c>
      <c r="B60" s="21" t="str">
        <f aca="false">IF(C60&lt;&gt;"",$N$3,"")</f>
        <v>20260910</v>
      </c>
      <c r="C60" s="23" t="s">
        <v>146</v>
      </c>
      <c r="D60" s="23" t="s">
        <v>147</v>
      </c>
      <c r="E60" s="23"/>
      <c r="F60" s="24" t="n">
        <v>200</v>
      </c>
      <c r="G60" s="20" t="s">
        <v>33</v>
      </c>
      <c r="H60" s="21" t="n">
        <v>96</v>
      </c>
      <c r="I60" s="21" t="n">
        <v>1</v>
      </c>
      <c r="J60" s="21"/>
      <c r="K60" s="21"/>
      <c r="L60" s="29" t="n">
        <v>0.28</v>
      </c>
      <c r="M60" s="25" t="s">
        <v>148</v>
      </c>
      <c r="N60" s="26" t="inlineStr">
        <is>
          <t>2028-04-01</t>
        </is>
      </c>
      <c r="O60" s="24" t="s">
        <v>149</v>
      </c>
      <c r="P60" s="28" t="s">
        <v>40</v>
      </c>
    </row>
    <row r="61" s="8" customFormat="true" ht="21" hidden="false" customHeight="true" outlineLevel="0" collapsed="false">
      <c r="A61" s="20"/>
      <c r="B61" s="21"/>
      <c r="C61" s="23"/>
      <c r="D61" s="23"/>
      <c r="E61" s="23"/>
      <c r="F61" s="24"/>
      <c r="G61" s="20"/>
      <c r="H61" s="21" t="n">
        <v>4</v>
      </c>
      <c r="I61" s="21" t="n">
        <v>1</v>
      </c>
      <c r="J61" s="21"/>
      <c r="K61" s="21"/>
      <c r="L61" s="29"/>
      <c r="M61" s="25" t="s">
        <v>150</v>
      </c>
      <c r="N61" s="26" t="inlineStr">
        <is>
          <t>2028-06-01</t>
        </is>
      </c>
      <c r="O61" s="24" t="s">
        <v>149</v>
      </c>
      <c r="P61" s="28" t="s">
        <v>40</v>
      </c>
    </row>
    <row r="62" s="8" customFormat="true" ht="21" hidden="false" customHeight="true" outlineLevel="0" collapsed="false">
      <c r="A62" s="20"/>
      <c r="B62" s="21"/>
      <c r="C62" s="23"/>
      <c r="D62" s="23"/>
      <c r="E62" s="23"/>
      <c r="F62" s="24"/>
      <c r="G62" s="20"/>
      <c r="H62" s="21" t="n">
        <v>73</v>
      </c>
      <c r="I62" s="21" t="n">
        <v>1</v>
      </c>
      <c r="J62" s="21"/>
      <c r="K62" s="21"/>
      <c r="L62" s="29"/>
      <c r="M62" s="25" t="s">
        <v>151</v>
      </c>
      <c r="N62" s="26" t="inlineStr">
        <is>
          <t>2028-07-01</t>
        </is>
      </c>
      <c r="O62" s="24" t="s">
        <v>149</v>
      </c>
      <c r="P62" s="28" t="s">
        <v>40</v>
      </c>
    </row>
    <row r="63" s="8" customFormat="true" ht="21" hidden="false" customHeight="true" outlineLevel="0" collapsed="false">
      <c r="A63" s="20"/>
      <c r="B63" s="21"/>
      <c r="C63" s="23"/>
      <c r="D63" s="23"/>
      <c r="E63" s="23"/>
      <c r="F63" s="24"/>
      <c r="G63" s="20"/>
      <c r="H63" s="21" t="n">
        <v>11</v>
      </c>
      <c r="I63" s="21" t="n">
        <v>1</v>
      </c>
      <c r="J63" s="21"/>
      <c r="K63" s="21"/>
      <c r="L63" s="29"/>
      <c r="M63" s="25" t="s">
        <v>152</v>
      </c>
      <c r="N63" s="26" t="inlineStr">
        <is>
          <t>2028-06-01</t>
        </is>
      </c>
      <c r="O63" s="24" t="s">
        <v>149</v>
      </c>
      <c r="P63" s="28" t="s">
        <v>40</v>
      </c>
    </row>
    <row r="64" s="8" customFormat="true" ht="21" hidden="false" customHeight="true" outlineLevel="0" collapsed="false">
      <c r="A64" s="20"/>
      <c r="B64" s="21"/>
      <c r="C64" s="23"/>
      <c r="D64" s="23"/>
      <c r="E64" s="23"/>
      <c r="F64" s="24"/>
      <c r="G64" s="20"/>
      <c r="H64" s="21" t="n">
        <v>11</v>
      </c>
      <c r="I64" s="21" t="n">
        <v>1</v>
      </c>
      <c r="J64" s="21"/>
      <c r="K64" s="21"/>
      <c r="L64" s="29"/>
      <c r="M64" s="25" t="s">
        <v>153</v>
      </c>
      <c r="N64" s="26" t="inlineStr">
        <is>
          <t>2028-07-01</t>
        </is>
      </c>
      <c r="O64" s="24" t="s">
        <v>149</v>
      </c>
      <c r="P64" s="28" t="s">
        <v>40</v>
      </c>
    </row>
    <row r="65" s="8" customFormat="true" ht="33" hidden="false" customHeight="true" outlineLevel="0" collapsed="false">
      <c r="A65" s="20" t="n">
        <v>25</v>
      </c>
      <c r="B65" s="31" t="str">
        <f aca="false">IF(C65&lt;&gt;"",$N$3,"")</f>
        <v>20260910</v>
      </c>
      <c r="C65" s="32" t="s">
        <v>154</v>
      </c>
      <c r="D65" s="23" t="s">
        <v>155</v>
      </c>
      <c r="E65" s="33"/>
      <c r="F65" s="24" t="n">
        <v>20</v>
      </c>
      <c r="G65" s="20" t="s">
        <v>33</v>
      </c>
      <c r="H65" s="34" t="n">
        <f aca="false">16+1</f>
        <v>17</v>
      </c>
      <c r="I65" s="21"/>
      <c r="J65" s="21"/>
      <c r="K65" s="31"/>
      <c r="L65" s="29" t="n">
        <v>0.88</v>
      </c>
      <c r="M65" s="35" t="s">
        <v>156</v>
      </c>
      <c r="N65" s="26"/>
      <c r="O65" s="24" t="s">
        <v>149</v>
      </c>
    </row>
    <row r="66" s="6" customFormat="true" ht="33" hidden="false" customHeight="true" outlineLevel="0" collapsed="false">
      <c r="A66" s="20"/>
      <c r="B66" s="36"/>
      <c r="C66" s="32"/>
      <c r="D66" s="23"/>
      <c r="E66" s="37"/>
      <c r="F66" s="24"/>
      <c r="G66" s="20"/>
      <c r="H66" s="37" t="n">
        <f aca="false">3</f>
        <v>3</v>
      </c>
      <c r="I66" s="38"/>
      <c r="J66" s="38"/>
      <c r="K66" s="39"/>
      <c r="L66" s="29"/>
      <c r="M66" s="37" t="s">
        <v>157</v>
      </c>
      <c r="N66" s="40"/>
      <c r="O66" s="24" t="s">
        <v>149</v>
      </c>
    </row>
    <row r="67" s="6" customFormat="true" ht="21" hidden="false" customHeight="true" outlineLevel="0" collapsed="false">
      <c r="A67" s="20" t="n">
        <v>26</v>
      </c>
      <c r="B67" s="41" t="str">
        <f aca="false">IF(C67&lt;&gt;"",$N$3,"")</f>
        <v>20260910</v>
      </c>
      <c r="C67" s="38" t="s">
        <v>158</v>
      </c>
      <c r="D67" s="42" t="s">
        <v>159</v>
      </c>
      <c r="E67" s="38"/>
      <c r="F67" s="24" t="n">
        <v>400</v>
      </c>
      <c r="G67" s="38" t="n">
        <v>80</v>
      </c>
      <c r="H67" s="38" t="n">
        <v>20</v>
      </c>
      <c r="I67" s="38"/>
      <c r="J67" s="38"/>
      <c r="K67" s="38"/>
      <c r="L67" s="38" t="n">
        <v>0.06</v>
      </c>
      <c r="M67" s="38" t="s">
        <v>160</v>
      </c>
      <c r="N67" s="40" t="inlineStr">
        <is>
          <t>2029-01-19</t>
        </is>
      </c>
      <c r="O67" s="24" t="s">
        <v>149</v>
      </c>
    </row>
    <row r="68" s="6" customFormat="true" ht="21" hidden="false" customHeight="true" outlineLevel="0" collapsed="false">
      <c r="A68" s="20"/>
      <c r="B68" s="41"/>
      <c r="C68" s="38"/>
      <c r="D68" s="42"/>
      <c r="E68" s="38"/>
      <c r="F68" s="24"/>
      <c r="G68" s="38"/>
      <c r="H68" s="38" t="n">
        <f aca="false">219+1</f>
        <v>220</v>
      </c>
      <c r="I68" s="38"/>
      <c r="J68" s="38"/>
      <c r="K68" s="38"/>
      <c r="L68" s="38"/>
      <c r="M68" s="38" t="s">
        <v>161</v>
      </c>
      <c r="N68" s="40" t="inlineStr">
        <is>
          <t>2028-10-09</t>
        </is>
      </c>
      <c r="O68" s="24" t="s">
        <v>149</v>
      </c>
    </row>
    <row r="69" s="6" customFormat="true" ht="21" hidden="false" customHeight="true" outlineLevel="0" collapsed="false">
      <c r="A69" s="20"/>
      <c r="B69" s="41"/>
      <c r="C69" s="38"/>
      <c r="D69" s="42"/>
      <c r="E69" s="38"/>
      <c r="F69" s="24"/>
      <c r="G69" s="38"/>
      <c r="H69" s="38" t="n">
        <v>80</v>
      </c>
      <c r="I69" s="38"/>
      <c r="J69" s="38"/>
      <c r="K69" s="38"/>
      <c r="L69" s="38"/>
      <c r="M69" s="38" t="s">
        <v>162</v>
      </c>
      <c r="N69" s="40" t="inlineStr">
        <is>
          <t>2028-09-11</t>
        </is>
      </c>
      <c r="O69" s="24" t="s">
        <v>149</v>
      </c>
    </row>
    <row r="70" s="6" customFormat="true" ht="21" hidden="false" customHeight="true" outlineLevel="0" collapsed="false">
      <c r="A70" s="20"/>
      <c r="B70" s="41"/>
      <c r="C70" s="38"/>
      <c r="D70" s="42"/>
      <c r="E70" s="38"/>
      <c r="F70" s="24"/>
      <c r="G70" s="38"/>
      <c r="H70" s="38" t="n">
        <v>80</v>
      </c>
      <c r="I70" s="38"/>
      <c r="J70" s="38"/>
      <c r="K70" s="38"/>
      <c r="L70" s="38"/>
      <c r="M70" s="38" t="s">
        <v>163</v>
      </c>
      <c r="N70" s="40" t="inlineStr">
        <is>
          <t>2028-06-17</t>
        </is>
      </c>
      <c r="O70" s="24" t="s">
        <v>149</v>
      </c>
    </row>
    <row r="71" s="6" customFormat="true" ht="21" hidden="false" customHeight="true" outlineLevel="0" collapsed="false">
      <c r="A71" s="20" t="n">
        <v>27</v>
      </c>
      <c r="B71" s="41" t="str">
        <f aca="false">IF(C71&lt;&gt;"",$N$3,"")</f>
        <v>20260910</v>
      </c>
      <c r="C71" s="38" t="s">
        <v>164</v>
      </c>
      <c r="D71" s="43" t="s">
        <v>165</v>
      </c>
      <c r="E71" s="38"/>
      <c r="F71" s="24" t="n">
        <v>248</v>
      </c>
      <c r="G71" s="38" t="n">
        <v>35</v>
      </c>
      <c r="H71" s="38" t="n">
        <v>4</v>
      </c>
      <c r="I71" s="38"/>
      <c r="J71" s="38"/>
      <c r="K71" s="38"/>
      <c r="L71" s="38" t="n">
        <v>0.48</v>
      </c>
      <c r="M71" s="38" t="n">
        <v>6105211820</v>
      </c>
      <c r="N71" s="40" t="inlineStr">
        <is>
          <t>2029-04-15</t>
        </is>
      </c>
      <c r="O71" s="24" t="s">
        <v>149</v>
      </c>
    </row>
    <row r="72" s="6" customFormat="true" ht="21" hidden="false" customHeight="true" outlineLevel="0" collapsed="false">
      <c r="A72" s="20"/>
      <c r="B72" s="41"/>
      <c r="C72" s="38"/>
      <c r="D72" s="43"/>
      <c r="E72" s="38"/>
      <c r="F72" s="24"/>
      <c r="G72" s="38"/>
      <c r="H72" s="38" t="n">
        <v>104</v>
      </c>
      <c r="I72" s="38"/>
      <c r="J72" s="38"/>
      <c r="K72" s="38"/>
      <c r="L72" s="38"/>
      <c r="M72" s="38" t="n">
        <v>6145211820</v>
      </c>
      <c r="N72" s="40" t="inlineStr">
        <is>
          <t>2029-05-25</t>
        </is>
      </c>
      <c r="O72" s="24" t="s">
        <v>149</v>
      </c>
    </row>
    <row r="73" s="6" customFormat="true" ht="21" hidden="false" customHeight="true" outlineLevel="0" collapsed="false">
      <c r="A73" s="20"/>
      <c r="B73" s="41"/>
      <c r="C73" s="38"/>
      <c r="D73" s="43"/>
      <c r="E73" s="38"/>
      <c r="F73" s="24"/>
      <c r="G73" s="38"/>
      <c r="H73" s="38" t="n">
        <v>118</v>
      </c>
      <c r="I73" s="38"/>
      <c r="J73" s="38"/>
      <c r="K73" s="38"/>
      <c r="L73" s="38"/>
      <c r="M73" s="38" t="n">
        <v>6149211820</v>
      </c>
      <c r="N73" s="40" t="inlineStr">
        <is>
          <t>2029-05-29</t>
        </is>
      </c>
      <c r="O73" s="24" t="s">
        <v>149</v>
      </c>
    </row>
    <row r="74" s="6" customFormat="true" ht="21" hidden="false" customHeight="true" outlineLevel="0" collapsed="false">
      <c r="A74" s="20"/>
      <c r="B74" s="41"/>
      <c r="C74" s="38"/>
      <c r="D74" s="43"/>
      <c r="E74" s="38"/>
      <c r="F74" s="24"/>
      <c r="G74" s="38"/>
      <c r="H74" s="38" t="n">
        <v>22</v>
      </c>
      <c r="I74" s="38"/>
      <c r="J74" s="38"/>
      <c r="K74" s="38"/>
      <c r="L74" s="38"/>
      <c r="M74" s="38" t="n">
        <v>6076211820</v>
      </c>
      <c r="N74" s="40" t="inlineStr">
        <is>
          <t>2029-03-17</t>
        </is>
      </c>
      <c r="O74" s="24" t="s">
        <v>149</v>
      </c>
    </row>
    <row r="75" s="6" customFormat="true" ht="21" hidden="false" customHeight="true" outlineLevel="0" collapsed="false">
      <c r="A75" s="20" t="n">
        <v>28</v>
      </c>
      <c r="B75" s="41" t="str">
        <f aca="false">IF(C75&lt;&gt;"",$N$3,"")</f>
        <v>20260910</v>
      </c>
      <c r="C75" s="38" t="s">
        <v>166</v>
      </c>
      <c r="D75" s="42" t="s">
        <v>167</v>
      </c>
      <c r="E75" s="38"/>
      <c r="F75" s="24" t="n">
        <v>100</v>
      </c>
      <c r="G75" s="38" t="s">
        <v>33</v>
      </c>
      <c r="H75" s="38" t="n">
        <v>19</v>
      </c>
      <c r="I75" s="38" t="n">
        <v>1</v>
      </c>
      <c r="J75" s="38"/>
      <c r="K75" s="38"/>
      <c r="L75" s="38" t="n">
        <v>0.31</v>
      </c>
      <c r="M75" s="38" t="s">
        <v>168</v>
      </c>
      <c r="N75" s="40" t="inlineStr">
        <is>
          <t>2029-02-01</t>
        </is>
      </c>
      <c r="O75" s="24" t="s">
        <v>149</v>
      </c>
      <c r="P75" s="28" t="s">
        <v>40</v>
      </c>
    </row>
    <row r="76" s="6" customFormat="true" ht="21" hidden="false" customHeight="true" outlineLevel="0" collapsed="false">
      <c r="A76" s="20"/>
      <c r="B76" s="41"/>
      <c r="C76" s="38"/>
      <c r="D76" s="42"/>
      <c r="E76" s="38"/>
      <c r="F76" s="24"/>
      <c r="G76" s="38"/>
      <c r="H76" s="38" t="n">
        <v>9</v>
      </c>
      <c r="I76" s="38" t="n">
        <v>1</v>
      </c>
      <c r="J76" s="38"/>
      <c r="K76" s="38"/>
      <c r="L76" s="38"/>
      <c r="M76" s="38" t="s">
        <v>169</v>
      </c>
      <c r="N76" s="40" t="inlineStr">
        <is>
          <t>2029-02-01</t>
        </is>
      </c>
      <c r="O76" s="24" t="s">
        <v>149</v>
      </c>
      <c r="P76" s="28" t="s">
        <v>40</v>
      </c>
    </row>
    <row r="77" s="6" customFormat="true" ht="21" hidden="false" customHeight="true" outlineLevel="0" collapsed="false">
      <c r="A77" s="20"/>
      <c r="B77" s="41"/>
      <c r="C77" s="38"/>
      <c r="D77" s="42"/>
      <c r="E77" s="38"/>
      <c r="F77" s="24"/>
      <c r="G77" s="38"/>
      <c r="H77" s="38" t="n">
        <v>69</v>
      </c>
      <c r="I77" s="38" t="n">
        <v>1</v>
      </c>
      <c r="J77" s="38"/>
      <c r="K77" s="38"/>
      <c r="L77" s="38"/>
      <c r="M77" s="38" t="s">
        <v>170</v>
      </c>
      <c r="N77" s="40" t="inlineStr">
        <is>
          <t>2029-02-01</t>
        </is>
      </c>
      <c r="O77" s="24" t="s">
        <v>149</v>
      </c>
      <c r="P77" s="28" t="s">
        <v>40</v>
      </c>
    </row>
    <row r="78" s="6" customFormat="true" ht="21" hidden="false" customHeight="true" outlineLevel="0" collapsed="false">
      <c r="A78" s="21" t="n">
        <v>29</v>
      </c>
      <c r="B78" s="41" t="str">
        <f aca="false">IF(C78&lt;&gt;"",$N$3,"")</f>
        <v>20260910</v>
      </c>
      <c r="C78" s="38" t="s">
        <v>171</v>
      </c>
      <c r="D78" s="42" t="s">
        <v>172</v>
      </c>
      <c r="E78" s="38"/>
      <c r="F78" s="24" t="n">
        <v>100</v>
      </c>
      <c r="G78" s="38" t="s">
        <v>33</v>
      </c>
      <c r="H78" s="38" t="n">
        <v>99</v>
      </c>
      <c r="I78" s="38" t="n">
        <v>1</v>
      </c>
      <c r="J78" s="38"/>
      <c r="K78" s="38"/>
      <c r="L78" s="38" t="n">
        <v>0.26</v>
      </c>
      <c r="M78" s="38" t="s">
        <v>173</v>
      </c>
      <c r="N78" s="40"/>
      <c r="O78" s="24" t="s">
        <v>149</v>
      </c>
      <c r="P78" s="28" t="s">
        <v>174</v>
      </c>
    </row>
    <row r="79" s="6" customFormat="true" ht="21" hidden="false" customHeight="true" outlineLevel="0" collapsed="false">
      <c r="A79" s="21" t="n">
        <v>30</v>
      </c>
      <c r="B79" s="41" t="str">
        <f aca="false">IF(C79&lt;&gt;"",$N$3,"")</f>
        <v>20260910</v>
      </c>
      <c r="C79" s="38" t="s">
        <v>175</v>
      </c>
      <c r="D79" s="42" t="s">
        <v>176</v>
      </c>
      <c r="E79" s="38"/>
      <c r="F79" s="24" t="n">
        <v>312</v>
      </c>
      <c r="G79" s="38" t="n">
        <v>28</v>
      </c>
      <c r="H79" s="38" t="n">
        <v>310</v>
      </c>
      <c r="I79" s="38" t="n">
        <v>2</v>
      </c>
      <c r="J79" s="38"/>
      <c r="K79" s="38"/>
      <c r="L79" s="38" t="n">
        <v>0.23</v>
      </c>
      <c r="M79" s="38" t="s">
        <v>177</v>
      </c>
      <c r="N79" s="40" t="inlineStr">
        <is>
          <t>2028-07-16</t>
        </is>
      </c>
      <c r="O79" s="24" t="s">
        <v>178</v>
      </c>
      <c r="P79" s="6" t="s">
        <v>179</v>
      </c>
      <c r="AB79" s="6" t="n">
        <v>4</v>
      </c>
    </row>
    <row r="80" s="6" customFormat="true" ht="21" hidden="false" customHeight="true" outlineLevel="0" collapsed="false">
      <c r="A80" s="20" t="n">
        <v>31</v>
      </c>
      <c r="B80" s="41" t="str">
        <f aca="false">IF(C80&lt;&gt;"",$N$3,"")</f>
        <v>20260910</v>
      </c>
      <c r="C80" s="38" t="s">
        <v>180</v>
      </c>
      <c r="D80" s="42" t="s">
        <v>181</v>
      </c>
      <c r="E80" s="38"/>
      <c r="F80" s="24" t="n">
        <v>720</v>
      </c>
      <c r="G80" s="38" t="n">
        <v>24</v>
      </c>
      <c r="H80" s="38" t="n">
        <f aca="false">1+503</f>
        <v>504</v>
      </c>
      <c r="I80" s="38"/>
      <c r="J80" s="38"/>
      <c r="K80" s="38"/>
      <c r="L80" s="38" t="n">
        <v>0.28</v>
      </c>
      <c r="M80" s="38" t="s">
        <v>46</v>
      </c>
      <c r="N80" s="40" t="inlineStr">
        <is>
          <t>2029-02-01</t>
        </is>
      </c>
      <c r="O80" s="27" t="s">
        <v>182</v>
      </c>
    </row>
    <row r="81" s="6" customFormat="true" ht="21" hidden="false" customHeight="true" outlineLevel="0" collapsed="false">
      <c r="A81" s="20"/>
      <c r="B81" s="41"/>
      <c r="C81" s="38"/>
      <c r="D81" s="42"/>
      <c r="E81" s="38"/>
      <c r="F81" s="24"/>
      <c r="G81" s="38"/>
      <c r="H81" s="38" t="n">
        <f aca="false">215+1</f>
        <v>216</v>
      </c>
      <c r="I81" s="38"/>
      <c r="J81" s="38"/>
      <c r="K81" s="38"/>
      <c r="L81" s="38"/>
      <c r="M81" s="38" t="s">
        <v>183</v>
      </c>
      <c r="N81" s="40" t="inlineStr">
        <is>
          <t>2029-01-01</t>
        </is>
      </c>
      <c r="O81" s="27" t="s">
        <v>182</v>
      </c>
    </row>
    <row r="82" s="6" customFormat="true" ht="21" hidden="false" customHeight="true" outlineLevel="0" collapsed="false">
      <c r="A82" s="21" t="n">
        <v>32</v>
      </c>
      <c r="B82" s="41" t="str">
        <f aca="false">IF(C82&lt;&gt;"",$N$3,"")</f>
        <v>20260910</v>
      </c>
      <c r="C82" s="38" t="s">
        <v>184</v>
      </c>
      <c r="D82" s="42" t="s">
        <v>185</v>
      </c>
      <c r="E82" s="38"/>
      <c r="F82" s="24" t="n">
        <v>216</v>
      </c>
      <c r="G82" s="38" t="n">
        <v>24</v>
      </c>
      <c r="H82" s="38" t="n">
        <v>216</v>
      </c>
      <c r="I82" s="38"/>
      <c r="J82" s="38"/>
      <c r="K82" s="38"/>
      <c r="L82" s="38" t="n">
        <v>0.28</v>
      </c>
      <c r="M82" s="43" t="s">
        <v>186</v>
      </c>
      <c r="N82" s="40" t="inlineStr">
        <is>
          <t>2028-09-01</t>
        </is>
      </c>
      <c r="O82" s="27" t="s">
        <v>182</v>
      </c>
    </row>
    <row r="83" s="6" customFormat="true" ht="38" hidden="false" customHeight="true" outlineLevel="0" collapsed="false">
      <c r="A83" s="20" t="n">
        <v>33</v>
      </c>
      <c r="B83" s="41" t="str">
        <f aca="false">IF(C83&lt;&gt;"",$N$3,"")</f>
        <v>20260910</v>
      </c>
      <c r="C83" s="38" t="s">
        <v>187</v>
      </c>
      <c r="D83" s="43" t="s">
        <v>188</v>
      </c>
      <c r="E83" s="38"/>
      <c r="F83" s="24" t="n">
        <f aca="false">828-300</f>
        <v>528</v>
      </c>
      <c r="G83" s="38" t="n">
        <v>36</v>
      </c>
      <c r="H83" s="38" t="n">
        <v>525</v>
      </c>
      <c r="I83" s="38" t="n">
        <f aca="false">2+1</f>
        <v>3</v>
      </c>
      <c r="J83" s="38"/>
      <c r="K83" s="38"/>
      <c r="L83" s="38" t="n">
        <v>0.38</v>
      </c>
      <c r="M83" s="38" t="s">
        <v>189</v>
      </c>
      <c r="N83" s="40" t="inlineStr">
        <is>
          <t>2029-02-05</t>
        </is>
      </c>
      <c r="O83" s="27" t="s">
        <v>182</v>
      </c>
      <c r="P83" s="6" t="s">
        <v>190</v>
      </c>
    </row>
    <row r="84" s="6" customFormat="true" ht="21" hidden="false" customHeight="true" outlineLevel="0" collapsed="false">
      <c r="A84" s="20"/>
      <c r="B84" s="41" t="str">
        <f aca="false">IF(C84&lt;&gt;"",$N$3,"")</f>
        <v>20260910</v>
      </c>
      <c r="C84" s="38" t="s">
        <v>187</v>
      </c>
      <c r="D84" s="43" t="s">
        <v>188</v>
      </c>
      <c r="E84" s="38"/>
      <c r="F84" s="24" t="n">
        <v>300</v>
      </c>
      <c r="G84" s="38" t="n">
        <v>36</v>
      </c>
      <c r="H84" s="38" t="n">
        <v>300</v>
      </c>
      <c r="I84" s="38"/>
      <c r="J84" s="38"/>
      <c r="K84" s="38"/>
      <c r="L84" s="38" t="s">
        <v>33</v>
      </c>
      <c r="M84" s="38" t="s">
        <v>189</v>
      </c>
      <c r="N84" s="40" t="inlineStr">
        <is>
          <t>2029-02-05</t>
        </is>
      </c>
      <c r="O84" s="27" t="s">
        <v>182</v>
      </c>
    </row>
    <row r="85" customFormat="false" ht="21" hidden="false" customHeight="true" outlineLevel="0" collapsed="false">
      <c r="A85" s="20" t="n">
        <v>34</v>
      </c>
      <c r="B85" s="41" t="str">
        <f aca="false">IF(C85&lt;&gt;"",$N$3,"")</f>
        <v>20260910</v>
      </c>
      <c r="C85" s="38" t="s">
        <v>191</v>
      </c>
      <c r="D85" s="43" t="s">
        <v>192</v>
      </c>
      <c r="E85" s="38"/>
      <c r="F85" s="24" t="n">
        <f aca="false">828-300</f>
        <v>528</v>
      </c>
      <c r="G85" s="38" t="n">
        <v>36</v>
      </c>
      <c r="H85" s="38" t="n">
        <f aca="false">167+1</f>
        <v>168</v>
      </c>
      <c r="I85" s="38"/>
      <c r="J85" s="38"/>
      <c r="K85" s="38"/>
      <c r="L85" s="38" t="n">
        <v>0.29</v>
      </c>
      <c r="M85" s="38" t="s">
        <v>193</v>
      </c>
      <c r="N85" s="40" t="inlineStr">
        <is>
          <t>2029-02-19</t>
        </is>
      </c>
      <c r="O85" s="27" t="s">
        <v>182</v>
      </c>
    </row>
    <row r="86" customFormat="false" ht="21" hidden="false" customHeight="true" outlineLevel="0" collapsed="false">
      <c r="A86" s="20"/>
      <c r="B86" s="41"/>
      <c r="C86" s="38"/>
      <c r="D86" s="43"/>
      <c r="E86" s="38"/>
      <c r="F86" s="24"/>
      <c r="G86" s="38"/>
      <c r="H86" s="38" t="n">
        <f aca="false">180+1</f>
        <v>181</v>
      </c>
      <c r="I86" s="38"/>
      <c r="J86" s="38"/>
      <c r="K86" s="38"/>
      <c r="L86" s="38"/>
      <c r="M86" s="38" t="s">
        <v>194</v>
      </c>
      <c r="N86" s="40" t="inlineStr">
        <is>
          <t>2029-02-24</t>
        </is>
      </c>
      <c r="O86" s="27" t="s">
        <v>182</v>
      </c>
    </row>
    <row r="87" customFormat="false" ht="21" hidden="false" customHeight="true" outlineLevel="0" collapsed="false">
      <c r="A87" s="20"/>
      <c r="B87" s="41"/>
      <c r="C87" s="38"/>
      <c r="D87" s="43"/>
      <c r="E87" s="38"/>
      <c r="F87" s="24"/>
      <c r="G87" s="38"/>
      <c r="H87" s="38" t="n">
        <f aca="false">1+178</f>
        <v>179</v>
      </c>
      <c r="I87" s="38"/>
      <c r="J87" s="38"/>
      <c r="K87" s="38"/>
      <c r="L87" s="38"/>
      <c r="M87" s="38" t="s">
        <v>195</v>
      </c>
      <c r="N87" s="40" t="inlineStr">
        <is>
          <t>2029-01-22</t>
        </is>
      </c>
      <c r="O87" s="27" t="s">
        <v>182</v>
      </c>
    </row>
    <row r="88" customFormat="false" ht="21" hidden="false" customHeight="true" outlineLevel="0" collapsed="false">
      <c r="A88" s="20"/>
      <c r="B88" s="41" t="str">
        <f aca="false">IF(C88&lt;&gt;"",$N$3,"")</f>
        <v>20260910</v>
      </c>
      <c r="C88" s="38" t="s">
        <v>191</v>
      </c>
      <c r="D88" s="43" t="s">
        <v>192</v>
      </c>
      <c r="E88" s="38"/>
      <c r="F88" s="24" t="n">
        <v>300</v>
      </c>
      <c r="G88" s="38" t="n">
        <v>36</v>
      </c>
      <c r="H88" s="38" t="n">
        <v>300</v>
      </c>
      <c r="I88" s="38"/>
      <c r="J88" s="38"/>
      <c r="K88" s="38"/>
      <c r="L88" s="38" t="n">
        <v>0.29</v>
      </c>
      <c r="M88" s="38" t="s">
        <v>193</v>
      </c>
      <c r="N88" s="40" t="inlineStr">
        <is>
          <t>2029-02-19</t>
        </is>
      </c>
      <c r="O88" s="27" t="s">
        <v>182</v>
      </c>
    </row>
    <row r="89" customFormat="false" ht="21" hidden="false" customHeight="true" outlineLevel="0" collapsed="false">
      <c r="A89" s="20" t="n">
        <v>35</v>
      </c>
      <c r="B89" s="41" t="str">
        <f aca="false">IF(C89&lt;&gt;"",$N$3,"")</f>
        <v>20260910</v>
      </c>
      <c r="C89" s="38" t="s">
        <v>196</v>
      </c>
      <c r="D89" s="42" t="s">
        <v>197</v>
      </c>
      <c r="E89" s="38"/>
      <c r="F89" s="24" t="n">
        <v>199</v>
      </c>
      <c r="G89" s="38" t="s">
        <v>33</v>
      </c>
      <c r="H89" s="38" t="n">
        <f aca="false">1+32</f>
        <v>33</v>
      </c>
      <c r="I89" s="38"/>
      <c r="J89" s="38"/>
      <c r="K89" s="38"/>
      <c r="L89" s="38" t="n">
        <v>0.29</v>
      </c>
      <c r="M89" s="38" t="s">
        <v>198</v>
      </c>
      <c r="N89" s="40" t="inlineStr">
        <is>
          <t>2028-09-03</t>
        </is>
      </c>
      <c r="O89" s="24" t="s">
        <v>199</v>
      </c>
    </row>
    <row r="90" customFormat="false" ht="21" hidden="false" customHeight="true" outlineLevel="0" collapsed="false">
      <c r="A90" s="20"/>
      <c r="B90" s="41"/>
      <c r="C90" s="38"/>
      <c r="D90" s="42"/>
      <c r="E90" s="38"/>
      <c r="F90" s="24"/>
      <c r="G90" s="38"/>
      <c r="H90" s="38" t="n">
        <f aca="false">1+154</f>
        <v>155</v>
      </c>
      <c r="I90" s="38"/>
      <c r="J90" s="38"/>
      <c r="K90" s="38"/>
      <c r="L90" s="38"/>
      <c r="M90" s="38" t="s">
        <v>200</v>
      </c>
      <c r="N90" s="40" t="inlineStr">
        <is>
          <t>2028-09-03</t>
        </is>
      </c>
      <c r="O90" s="24" t="s">
        <v>199</v>
      </c>
    </row>
    <row r="91" customFormat="false" ht="21" hidden="false" customHeight="true" outlineLevel="0" collapsed="false">
      <c r="A91" s="20"/>
      <c r="B91" s="41"/>
      <c r="C91" s="38"/>
      <c r="D91" s="42"/>
      <c r="E91" s="38"/>
      <c r="F91" s="24"/>
      <c r="G91" s="38"/>
      <c r="H91" s="38" t="n">
        <f aca="false">10+1</f>
        <v>11</v>
      </c>
      <c r="I91" s="38"/>
      <c r="J91" s="38"/>
      <c r="K91" s="38"/>
      <c r="L91" s="38"/>
      <c r="M91" s="38" t="s">
        <v>201</v>
      </c>
      <c r="N91" s="40" t="inlineStr">
        <is>
          <t>2028-09-03</t>
        </is>
      </c>
      <c r="O91" s="24" t="s">
        <v>199</v>
      </c>
    </row>
    <row r="92" customFormat="false" ht="21" hidden="false" customHeight="true" outlineLevel="0" collapsed="false">
      <c r="A92" s="20" t="n">
        <v>36</v>
      </c>
      <c r="B92" s="41" t="str">
        <f aca="false">IF(C92&lt;&gt;"",$N$3,"")</f>
        <v>20260910</v>
      </c>
      <c r="C92" s="38" t="s">
        <v>202</v>
      </c>
      <c r="D92" s="42" t="s">
        <v>203</v>
      </c>
      <c r="E92" s="38"/>
      <c r="F92" s="24" t="n">
        <v>790</v>
      </c>
      <c r="G92" s="38" t="s">
        <v>33</v>
      </c>
      <c r="H92" s="38" t="n">
        <f aca="false">184</f>
        <v>184</v>
      </c>
      <c r="I92" s="38" t="n">
        <v>12</v>
      </c>
      <c r="J92" s="38"/>
      <c r="K92" s="38"/>
      <c r="L92" s="38" t="n">
        <v>0.28</v>
      </c>
      <c r="M92" s="38" t="s">
        <v>204</v>
      </c>
      <c r="N92" s="40" t="inlineStr">
        <is>
          <t>2028-12-24</t>
        </is>
      </c>
      <c r="O92" s="24" t="s">
        <v>199</v>
      </c>
      <c r="P92" s="6" t="s">
        <v>205</v>
      </c>
    </row>
    <row r="93" customFormat="false" ht="21" hidden="false" customHeight="true" outlineLevel="0" collapsed="false">
      <c r="A93" s="20"/>
      <c r="B93" s="41"/>
      <c r="C93" s="38"/>
      <c r="D93" s="42"/>
      <c r="E93" s="38"/>
      <c r="F93" s="24"/>
      <c r="G93" s="38"/>
      <c r="H93" s="38" t="n">
        <v>77</v>
      </c>
      <c r="I93" s="38" t="n">
        <v>7</v>
      </c>
      <c r="J93" s="38"/>
      <c r="K93" s="38"/>
      <c r="L93" s="38"/>
      <c r="M93" s="38" t="s">
        <v>206</v>
      </c>
      <c r="N93" s="40" t="inlineStr">
        <is>
          <t>2029-02-05</t>
        </is>
      </c>
      <c r="O93" s="24" t="s">
        <v>199</v>
      </c>
      <c r="P93" s="6" t="s">
        <v>207</v>
      </c>
    </row>
    <row r="94" customFormat="false" ht="21" hidden="false" customHeight="true" outlineLevel="0" collapsed="false">
      <c r="A94" s="20"/>
      <c r="B94" s="41"/>
      <c r="C94" s="38"/>
      <c r="D94" s="42"/>
      <c r="E94" s="38"/>
      <c r="F94" s="24"/>
      <c r="G94" s="38"/>
      <c r="H94" s="38" t="n">
        <v>52</v>
      </c>
      <c r="I94" s="38" t="n">
        <v>4</v>
      </c>
      <c r="J94" s="38"/>
      <c r="K94" s="38"/>
      <c r="L94" s="38"/>
      <c r="M94" s="38" t="s">
        <v>208</v>
      </c>
      <c r="N94" s="40" t="inlineStr">
        <is>
          <t>2029-02-05</t>
        </is>
      </c>
      <c r="O94" s="24" t="s">
        <v>199</v>
      </c>
      <c r="P94" s="6" t="s">
        <v>209</v>
      </c>
    </row>
    <row r="95" customFormat="false" ht="21" hidden="false" customHeight="true" outlineLevel="0" collapsed="false">
      <c r="A95" s="20"/>
      <c r="B95" s="41"/>
      <c r="C95" s="38"/>
      <c r="D95" s="42"/>
      <c r="E95" s="38"/>
      <c r="F95" s="24"/>
      <c r="G95" s="38"/>
      <c r="H95" s="38" t="n">
        <f aca="false">1+371</f>
        <v>372</v>
      </c>
      <c r="I95" s="38"/>
      <c r="J95" s="38"/>
      <c r="K95" s="38"/>
      <c r="L95" s="38"/>
      <c r="M95" s="38" t="s">
        <v>210</v>
      </c>
      <c r="N95" s="40" t="inlineStr">
        <is>
          <t>2028-11-26</t>
        </is>
      </c>
      <c r="O95" s="24" t="s">
        <v>199</v>
      </c>
    </row>
    <row r="96" customFormat="false" ht="21" hidden="false" customHeight="true" outlineLevel="0" collapsed="false">
      <c r="A96" s="20"/>
      <c r="B96" s="41"/>
      <c r="C96" s="38"/>
      <c r="D96" s="42"/>
      <c r="E96" s="38"/>
      <c r="F96" s="24"/>
      <c r="G96" s="38"/>
      <c r="H96" s="38" t="n">
        <f aca="false">53+1</f>
        <v>54</v>
      </c>
      <c r="I96" s="38"/>
      <c r="J96" s="38"/>
      <c r="K96" s="38"/>
      <c r="L96" s="38"/>
      <c r="M96" s="38" t="s">
        <v>211</v>
      </c>
      <c r="N96" s="40" t="inlineStr">
        <is>
          <t>2028-10-15</t>
        </is>
      </c>
      <c r="O96" s="24" t="s">
        <v>199</v>
      </c>
    </row>
    <row r="97" customFormat="false" ht="21" hidden="false" customHeight="true" outlineLevel="0" collapsed="false">
      <c r="A97" s="20"/>
      <c r="B97" s="41"/>
      <c r="C97" s="38"/>
      <c r="D97" s="42"/>
      <c r="E97" s="38"/>
      <c r="F97" s="24"/>
      <c r="G97" s="38"/>
      <c r="H97" s="38" t="n">
        <f aca="false">25</f>
        <v>25</v>
      </c>
      <c r="I97" s="38" t="n">
        <v>3</v>
      </c>
      <c r="J97" s="38"/>
      <c r="K97" s="38"/>
      <c r="L97" s="38"/>
      <c r="M97" s="38" t="s">
        <v>212</v>
      </c>
      <c r="N97" s="40" t="inlineStr">
        <is>
          <t>2029-03-26</t>
        </is>
      </c>
      <c r="O97" s="24" t="s">
        <v>199</v>
      </c>
      <c r="P97" s="6" t="s">
        <v>213</v>
      </c>
    </row>
    <row r="98" customFormat="false" ht="21" hidden="false" customHeight="true" outlineLevel="0" collapsed="false">
      <c r="A98" s="20" t="n">
        <v>37</v>
      </c>
      <c r="B98" s="41" t="str">
        <f aca="false">IF(C98&lt;&gt;"",$N$3,"")</f>
        <v>20260910</v>
      </c>
      <c r="C98" s="38" t="s">
        <v>214</v>
      </c>
      <c r="D98" s="42" t="s">
        <v>215</v>
      </c>
      <c r="E98" s="38"/>
      <c r="F98" s="24" t="n">
        <v>816</v>
      </c>
      <c r="G98" s="38" t="s">
        <v>33</v>
      </c>
      <c r="H98" s="38" t="n">
        <f aca="false">230+1</f>
        <v>231</v>
      </c>
      <c r="I98" s="38"/>
      <c r="J98" s="38"/>
      <c r="K98" s="38"/>
      <c r="L98" s="38" t="n">
        <v>0.13</v>
      </c>
      <c r="M98" s="38" t="s">
        <v>94</v>
      </c>
      <c r="N98" s="40" t="inlineStr">
        <is>
          <t>2029-05-01</t>
        </is>
      </c>
      <c r="O98" s="24" t="s">
        <v>199</v>
      </c>
    </row>
    <row r="99" customFormat="false" ht="21" hidden="false" customHeight="true" outlineLevel="0" collapsed="false">
      <c r="A99" s="20"/>
      <c r="B99" s="41"/>
      <c r="C99" s="38"/>
      <c r="D99" s="42"/>
      <c r="E99" s="38"/>
      <c r="F99" s="24"/>
      <c r="G99" s="38"/>
      <c r="H99" s="38" t="n">
        <f aca="false">584+1</f>
        <v>585</v>
      </c>
      <c r="I99" s="38"/>
      <c r="J99" s="38"/>
      <c r="K99" s="38"/>
      <c r="L99" s="38"/>
      <c r="M99" s="38" t="s">
        <v>216</v>
      </c>
      <c r="N99" s="40" t="inlineStr">
        <is>
          <t>2029-01-01</t>
        </is>
      </c>
      <c r="O99" s="24" t="s">
        <v>199</v>
      </c>
    </row>
    <row r="100" customFormat="false" ht="21" hidden="false" customHeight="true" outlineLevel="0" collapsed="false">
      <c r="A100" s="20" t="n">
        <v>38</v>
      </c>
      <c r="B100" s="41" t="str">
        <f aca="false">IF(C100&lt;&gt;"",$N$3,"")</f>
        <v>20260910</v>
      </c>
      <c r="C100" s="38" t="s">
        <v>217</v>
      </c>
      <c r="D100" s="42" t="s">
        <v>218</v>
      </c>
      <c r="E100" s="38"/>
      <c r="F100" s="24" t="n">
        <v>80</v>
      </c>
      <c r="G100" s="38" t="n">
        <v>24</v>
      </c>
      <c r="H100" s="38" t="n">
        <v>2</v>
      </c>
      <c r="I100" s="38"/>
      <c r="J100" s="38"/>
      <c r="K100" s="38"/>
      <c r="L100" s="38" t="n">
        <v>0.32</v>
      </c>
      <c r="M100" s="38" t="s">
        <v>219</v>
      </c>
      <c r="N100" s="40" t="inlineStr">
        <is>
          <t>2028-12-03</t>
        </is>
      </c>
      <c r="O100" s="24" t="s">
        <v>199</v>
      </c>
    </row>
    <row r="101" customFormat="false" ht="21" hidden="false" customHeight="true" outlineLevel="0" collapsed="false">
      <c r="A101" s="20"/>
      <c r="B101" s="41"/>
      <c r="C101" s="38"/>
      <c r="D101" s="42"/>
      <c r="E101" s="38"/>
      <c r="F101" s="24"/>
      <c r="G101" s="38"/>
      <c r="H101" s="38" t="n">
        <f aca="false">49+1</f>
        <v>50</v>
      </c>
      <c r="I101" s="38"/>
      <c r="J101" s="38"/>
      <c r="K101" s="38"/>
      <c r="L101" s="38"/>
      <c r="M101" s="38" t="s">
        <v>220</v>
      </c>
      <c r="N101" s="40" t="inlineStr">
        <is>
          <t>2028-12-17</t>
        </is>
      </c>
      <c r="O101" s="24" t="s">
        <v>199</v>
      </c>
    </row>
    <row r="102" customFormat="false" ht="21" hidden="false" customHeight="true" outlineLevel="0" collapsed="false">
      <c r="A102" s="20"/>
      <c r="B102" s="41"/>
      <c r="C102" s="38"/>
      <c r="D102" s="42"/>
      <c r="E102" s="38"/>
      <c r="F102" s="24"/>
      <c r="G102" s="38"/>
      <c r="H102" s="38" t="n">
        <v>28</v>
      </c>
      <c r="I102" s="38"/>
      <c r="J102" s="38"/>
      <c r="K102" s="38"/>
      <c r="L102" s="38"/>
      <c r="M102" s="38" t="s">
        <v>221</v>
      </c>
      <c r="N102" s="40" t="inlineStr">
        <is>
          <t>2028-10-08</t>
        </is>
      </c>
      <c r="O102" s="24" t="s">
        <v>199</v>
      </c>
    </row>
    <row r="103" customFormat="false" ht="21" hidden="false" customHeight="true" outlineLevel="0" collapsed="false">
      <c r="A103" s="44" t="n">
        <v>39</v>
      </c>
      <c r="B103" s="41" t="str">
        <f aca="false">IF(C103&lt;&gt;"",$N$3,"")</f>
        <v>20260910</v>
      </c>
      <c r="C103" s="45" t="s">
        <v>222</v>
      </c>
      <c r="D103" s="46" t="s">
        <v>223</v>
      </c>
      <c r="E103" s="38"/>
      <c r="F103" s="47" t="n">
        <v>500</v>
      </c>
      <c r="G103" s="45" t="s">
        <v>33</v>
      </c>
      <c r="H103" s="38" t="n">
        <f aca="false">472</f>
        <v>472</v>
      </c>
      <c r="I103" s="38" t="n">
        <v>3</v>
      </c>
      <c r="J103" s="38"/>
      <c r="K103" s="38"/>
      <c r="L103" s="45" t="n">
        <v>0.13</v>
      </c>
      <c r="M103" s="38" t="s">
        <v>224</v>
      </c>
      <c r="N103" s="40" t="inlineStr">
        <is>
          <t>2029-03-01</t>
        </is>
      </c>
      <c r="O103" s="24" t="s">
        <v>199</v>
      </c>
      <c r="P103" s="6" t="s">
        <v>225</v>
      </c>
    </row>
    <row r="104" customFormat="false" ht="21" hidden="false" customHeight="true" outlineLevel="0" collapsed="false">
      <c r="A104" s="44"/>
      <c r="B104" s="38"/>
      <c r="C104" s="45"/>
      <c r="D104" s="46"/>
      <c r="E104" s="38"/>
      <c r="F104" s="47"/>
      <c r="G104" s="45"/>
      <c r="H104" s="38" t="n">
        <v>25</v>
      </c>
      <c r="I104" s="38"/>
      <c r="J104" s="38"/>
      <c r="K104" s="38"/>
      <c r="L104" s="45"/>
      <c r="M104" s="38" t="s">
        <v>226</v>
      </c>
      <c r="N104" s="40" t="inlineStr">
        <is>
          <t>2029-02-01</t>
        </is>
      </c>
      <c r="O104" s="24" t="s">
        <v>199</v>
      </c>
    </row>
    <row r="105" customFormat="false" ht="45" hidden="false" customHeight="true" outlineLevel="0" collapsed="false">
      <c r="B105" s="48" t="str">
        <f aca="false">IF(C105&lt;&gt;"",$N$3,"")</f>
        <v/>
      </c>
    </row>
    <row r="106" customFormat="false" ht="45" hidden="false" customHeight="true" outlineLevel="0" collapsed="false">
      <c r="B106" s="48" t="str">
        <f aca="false">IF(C106&lt;&gt;"",$N$3,"")</f>
        <v/>
      </c>
    </row>
    <row r="107" customFormat="false" ht="45" hidden="false" customHeight="true" outlineLevel="0" collapsed="false">
      <c r="B107" s="48" t="str">
        <f aca="false">IF(C107&lt;&gt;"",$N$3,"")</f>
        <v/>
      </c>
    </row>
    <row r="108" customFormat="false" ht="45" hidden="false" customHeight="true" outlineLevel="0" collapsed="false">
      <c r="B108" s="48" t="str">
        <f aca="false">IF(C108&lt;&gt;"",$N$3,"")</f>
        <v/>
      </c>
    </row>
  </sheetData>
  <mergeCells count="163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6:A9"/>
    <mergeCell ref="C6:C9"/>
    <mergeCell ref="D6:D9"/>
    <mergeCell ref="F6:F9"/>
    <mergeCell ref="G6:G9"/>
    <mergeCell ref="L6:L9"/>
    <mergeCell ref="A13:A16"/>
    <mergeCell ref="C13:C16"/>
    <mergeCell ref="D13:D16"/>
    <mergeCell ref="F13:F16"/>
    <mergeCell ref="G13:G16"/>
    <mergeCell ref="L13:L16"/>
    <mergeCell ref="A17:A18"/>
    <mergeCell ref="C17:C18"/>
    <mergeCell ref="D17:D18"/>
    <mergeCell ref="F17:F18"/>
    <mergeCell ref="G17:G18"/>
    <mergeCell ref="L17:L18"/>
    <mergeCell ref="A19:A20"/>
    <mergeCell ref="C19:C20"/>
    <mergeCell ref="D19:D20"/>
    <mergeCell ref="F19:F20"/>
    <mergeCell ref="G19:G20"/>
    <mergeCell ref="L19:L20"/>
    <mergeCell ref="A23:A27"/>
    <mergeCell ref="C23:C27"/>
    <mergeCell ref="D23:D27"/>
    <mergeCell ref="F23:F27"/>
    <mergeCell ref="G23:G27"/>
    <mergeCell ref="L23:L27"/>
    <mergeCell ref="A28:A29"/>
    <mergeCell ref="C28:C29"/>
    <mergeCell ref="D28:D29"/>
    <mergeCell ref="F28:F29"/>
    <mergeCell ref="G28:G29"/>
    <mergeCell ref="L28:L29"/>
    <mergeCell ref="A32:A33"/>
    <mergeCell ref="C32:C33"/>
    <mergeCell ref="D32:D33"/>
    <mergeCell ref="F32:F33"/>
    <mergeCell ref="G32:G33"/>
    <mergeCell ref="L32:L33"/>
    <mergeCell ref="A35:A36"/>
    <mergeCell ref="C35:C36"/>
    <mergeCell ref="D35:D36"/>
    <mergeCell ref="F35:F36"/>
    <mergeCell ref="G35:G36"/>
    <mergeCell ref="L35:L36"/>
    <mergeCell ref="A37:A38"/>
    <mergeCell ref="C37:C38"/>
    <mergeCell ref="D37:D38"/>
    <mergeCell ref="F37:F38"/>
    <mergeCell ref="G37:G38"/>
    <mergeCell ref="L37:L38"/>
    <mergeCell ref="A40:A45"/>
    <mergeCell ref="C40:C45"/>
    <mergeCell ref="D40:D45"/>
    <mergeCell ref="F40:F45"/>
    <mergeCell ref="G40:G45"/>
    <mergeCell ref="L40:L45"/>
    <mergeCell ref="A46:A48"/>
    <mergeCell ref="C46:C48"/>
    <mergeCell ref="D46:D48"/>
    <mergeCell ref="F46:F48"/>
    <mergeCell ref="G46:G48"/>
    <mergeCell ref="L46:L48"/>
    <mergeCell ref="A49:A52"/>
    <mergeCell ref="C49:C52"/>
    <mergeCell ref="D49:D52"/>
    <mergeCell ref="F49:F52"/>
    <mergeCell ref="G49:G52"/>
    <mergeCell ref="L49:L52"/>
    <mergeCell ref="A54:A59"/>
    <mergeCell ref="C54:C59"/>
    <mergeCell ref="D54:D59"/>
    <mergeCell ref="F54:F59"/>
    <mergeCell ref="G54:G59"/>
    <mergeCell ref="L54:L59"/>
    <mergeCell ref="A60:A64"/>
    <mergeCell ref="C60:C64"/>
    <mergeCell ref="D60:D64"/>
    <mergeCell ref="F60:F64"/>
    <mergeCell ref="G60:G64"/>
    <mergeCell ref="L60:L64"/>
    <mergeCell ref="A65:A66"/>
    <mergeCell ref="C65:C66"/>
    <mergeCell ref="D65:D66"/>
    <mergeCell ref="F65:F66"/>
    <mergeCell ref="G65:G66"/>
    <mergeCell ref="L65:L66"/>
    <mergeCell ref="A67:A70"/>
    <mergeCell ref="C67:C70"/>
    <mergeCell ref="D67:D70"/>
    <mergeCell ref="F67:F70"/>
    <mergeCell ref="G67:G70"/>
    <mergeCell ref="L67:L70"/>
    <mergeCell ref="A71:A74"/>
    <mergeCell ref="C71:C74"/>
    <mergeCell ref="D71:D74"/>
    <mergeCell ref="F71:F74"/>
    <mergeCell ref="G71:G74"/>
    <mergeCell ref="L71:L74"/>
    <mergeCell ref="A75:A77"/>
    <mergeCell ref="C75:C77"/>
    <mergeCell ref="D75:D77"/>
    <mergeCell ref="F75:F77"/>
    <mergeCell ref="G75:G77"/>
    <mergeCell ref="L75:L77"/>
    <mergeCell ref="A80:A81"/>
    <mergeCell ref="C80:C81"/>
    <mergeCell ref="D80:D81"/>
    <mergeCell ref="F80:F81"/>
    <mergeCell ref="G80:G81"/>
    <mergeCell ref="L80:L81"/>
    <mergeCell ref="A83:A84"/>
    <mergeCell ref="A85:A88"/>
    <mergeCell ref="C85:C87"/>
    <mergeCell ref="D85:D87"/>
    <mergeCell ref="F85:F87"/>
    <mergeCell ref="G85:G87"/>
    <mergeCell ref="L85:L87"/>
    <mergeCell ref="A89:A91"/>
    <mergeCell ref="C89:C91"/>
    <mergeCell ref="D89:D91"/>
    <mergeCell ref="F89:F91"/>
    <mergeCell ref="G89:G91"/>
    <mergeCell ref="L89:L91"/>
    <mergeCell ref="A92:A97"/>
    <mergeCell ref="C92:C97"/>
    <mergeCell ref="D92:D97"/>
    <mergeCell ref="F92:F97"/>
    <mergeCell ref="G92:G97"/>
    <mergeCell ref="L92:L97"/>
    <mergeCell ref="A98:A99"/>
    <mergeCell ref="C98:C99"/>
    <mergeCell ref="D98:D99"/>
    <mergeCell ref="F98:F99"/>
    <mergeCell ref="G98:G99"/>
    <mergeCell ref="L98:L99"/>
    <mergeCell ref="A100:A102"/>
    <mergeCell ref="C100:C102"/>
    <mergeCell ref="D100:D102"/>
    <mergeCell ref="F100:F102"/>
    <mergeCell ref="G100:G102"/>
    <mergeCell ref="L100:L102"/>
    <mergeCell ref="A103:A104"/>
    <mergeCell ref="C103:C104"/>
    <mergeCell ref="D103:D104"/>
    <mergeCell ref="F103:F104"/>
    <mergeCell ref="G103:G104"/>
    <mergeCell ref="L103:L104"/>
  </mergeCells>
  <conditionalFormatting sqref="F23">
    <cfRule type="expression" priority="2" aboveAverage="0" equalAverage="0" bottom="0" percent="0" rank="0" text="" dxfId="0">
      <formula>$A23&lt;&gt;""</formula>
    </cfRule>
  </conditionalFormatting>
  <conditionalFormatting sqref="F103">
    <cfRule type="expression" priority="3" aboveAverage="0" equalAverage="0" bottom="0" percent="0" rank="0" text="" dxfId="1">
      <formula>$A103&lt;&gt;""</formula>
    </cfRule>
  </conditionalFormatting>
  <conditionalFormatting sqref="O103">
    <cfRule type="expression" priority="4" aboveAverage="0" equalAverage="0" bottom="0" percent="0" rank="0" text="" dxfId="2">
      <formula>$A102&lt;&gt;""</formula>
    </cfRule>
  </conditionalFormatting>
  <conditionalFormatting sqref="O104">
    <cfRule type="expression" priority="5" aboveAverage="0" equalAverage="0" bottom="0" percent="0" rank="0" text="" dxfId="3">
      <formula>$A103&lt;&gt;""</formula>
    </cfRule>
  </conditionalFormatting>
  <conditionalFormatting sqref="O22:O102">
    <cfRule type="expression" priority="6" aboveAverage="0" equalAverage="0" bottom="0" percent="0" rank="0" text="" dxfId="4">
      <formula>$A22&lt;&gt;""</formula>
    </cfRule>
  </conditionalFormatting>
  <conditionalFormatting sqref="F6 F10:F13 F17 F19 F21:F22 F28 F30:F32 F34:F35 F37 F39:F40 F46 F49 F53:F54 F60 F65 F67 F71 F75 F78:F80 F82:F85 F88:F89 F92 F98 F100">
    <cfRule type="expression" priority="7" aboveAverage="0" equalAverage="0" bottom="0" percent="0" rank="0" text="" dxfId="5">
      <formula>$A6&lt;&gt;""</formula>
    </cfRule>
  </conditionalFormatting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48" width="34.25"/>
  </cols>
  <sheetData>
    <row r="1" customFormat="false" ht="160" hidden="false" customHeight="true" outlineLevel="0" collapsed="false">
      <c r="A1" s="41"/>
      <c r="B1" s="41"/>
      <c r="C1" s="41"/>
      <c r="D1" s="41"/>
      <c r="E1" s="41"/>
      <c r="F1" s="41"/>
      <c r="G1" s="41"/>
      <c r="H1" s="41"/>
      <c r="I1" s="41"/>
      <c r="J1" s="41"/>
    </row>
    <row r="2" customFormat="false" ht="160" hidden="false" customHeight="true" outlineLevel="0" collapsed="false">
      <c r="A2" s="41"/>
      <c r="B2" s="41"/>
      <c r="C2" s="41"/>
      <c r="D2" s="41"/>
      <c r="E2" s="41"/>
      <c r="F2" s="41"/>
      <c r="G2" s="41"/>
      <c r="H2" s="41"/>
      <c r="I2" s="41"/>
      <c r="J2" s="4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2026-09-11T17:28:49Z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5A389A763FE64E40BE56CCADFAAC2722_13</vt:lpwstr>
  </property>
  <property fmtid="{D5CDD505-2E9C-101B-9397-08002B2CF9AE}" pid="4" name="KSOProductBuildVer">
    <vt:lpwstr>2052-12.1.0.22529</vt:lpwstr>
  </property>
  <property fmtid="{D5CDD505-2E9C-101B-9397-08002B2CF9AE}" pid="5" name="KSOReadingLayout">
    <vt:bool>1</vt:bool>
  </property>
</Properties>
</file>